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mc:AlternateContent xmlns:mc="http://schemas.openxmlformats.org/markup-compatibility/2006">
    <mc:Choice Requires="x15">
      <x15ac:absPath xmlns:x15ac="http://schemas.microsoft.com/office/spreadsheetml/2010/11/ac" url="\\hopper-fs\SCL Arquivos\TERMOS DE REFERÊNCIAS\SEGeT\GOTAE\Proc 0110-2026\"/>
    </mc:Choice>
  </mc:AlternateContent>
  <bookViews>
    <workbookView xWindow="-120" yWindow="-120" windowWidth="7770" windowHeight="7800" tabRatio="752" firstSheet="2" activeTab="4"/>
  </bookViews>
  <sheets>
    <sheet name="DADOS" sheetId="10" state="hidden" r:id="rId1"/>
    <sheet name="QCI - Modelo não aceito" sheetId="20" state="hidden" r:id="rId2"/>
    <sheet name="Orçamento" sheetId="21" r:id="rId3"/>
    <sheet name="Cronograma" sheetId="12" r:id="rId4"/>
    <sheet name="BDI" sheetId="13" r:id="rId5"/>
  </sheets>
  <externalReferences>
    <externalReference r:id="rId6"/>
    <externalReference r:id="rId7"/>
    <externalReference r:id="rId8"/>
    <externalReference r:id="rId9"/>
  </externalReferences>
  <definedNames>
    <definedName name="AC">DADOS!$A$12:$D$16</definedName>
    <definedName name="_xlnm.Print_Area" localSheetId="4">BDI!$A$1:$H$47</definedName>
    <definedName name="_xlnm.Print_Area" localSheetId="3">Cronograma!$A$1:$M$36</definedName>
    <definedName name="_xlnm.Print_Area" localSheetId="2">Orçamento!$A$1:$C$72</definedName>
    <definedName name="_xlnm.Print_Area" localSheetId="1">'QCI - Modelo não aceito'!$A$1:$G$33</definedName>
    <definedName name="BDI.Opcao" hidden="1">[1]DADOS!$F$18</definedName>
    <definedName name="BDI.TipoObra" hidden="1">[1]BDI!$A$138:$A$146</definedName>
    <definedName name="CAMPO" localSheetId="2">#REF!</definedName>
    <definedName name="CAMPO">#REF!</definedName>
    <definedName name="COTAÇÃO">'[2]ITEM 4 - COTAÇÕES'!$A$12:$O$258</definedName>
    <definedName name="CPU" localSheetId="2">#REF!</definedName>
    <definedName name="CPU">#REF!</definedName>
    <definedName name="DESONERACAO" hidden="1">IF(OR(Import.Desoneracao="DESONERADO",Import.Desoneracao="SIM"),"SIM","NÃO")</definedName>
    <definedName name="DF">DADOS!$A$32:$D$37</definedName>
    <definedName name="HTML_CodePage">437</definedName>
    <definedName name="HTML_Control">{"'Armação'!$A$1:$A$2"}</definedName>
    <definedName name="HTML_Description">""</definedName>
    <definedName name="HTML_Email">""</definedName>
    <definedName name="HTML_Header">"Armação"</definedName>
    <definedName name="HTML_LastUpdate">"21/03/98"</definedName>
    <definedName name="HTML_LineAfter">0</definedName>
    <definedName name="HTML_LineBefore">0</definedName>
    <definedName name="HTML_Name">"Gustavo"</definedName>
    <definedName name="HTML_OBDlg2">1</definedName>
    <definedName name="HTML_OBDlg4">1</definedName>
    <definedName name="HTML_OS">0</definedName>
    <definedName name="HTML_PathFile">"C:\Meus Documentos\MeuHTML.htm"</definedName>
    <definedName name="HTML_Title">"Modêlo Tabela de Armação"</definedName>
    <definedName name="Import.Desoneracao" hidden="1">OFFSET([1]DADOS!$G$18,0,-1)</definedName>
    <definedName name="LUCRO">DADOS!$A$39:$D$44</definedName>
    <definedName name="PLC" localSheetId="2">#REF!</definedName>
    <definedName name="PLC">#REF!</definedName>
    <definedName name="PO">#REF!</definedName>
    <definedName name="RISCO">DADOS!$A$25:$D$30</definedName>
    <definedName name="SG">DADOS!$A$17:$D$23</definedName>
    <definedName name="TIP_OBRA">DADOS!$A$4:$A$9</definedName>
    <definedName name="_xlnm.Print_Titles" localSheetId="2">Orçamento!$1:$11</definedName>
    <definedName name="VALOR_BDI">DADOS!$A$4:$D$9</definedName>
    <definedName name="VALOR_BDI2">[3]DADOS!$A$4:$D$9</definedName>
    <definedName name="VAZÕES" localSheetId="2">#REF!</definedName>
    <definedName name="VAZÕES">#REF!</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13" i="13" l="1"/>
  <c r="A13" i="13"/>
  <c r="A10" i="13"/>
  <c r="A9" i="13"/>
  <c r="C12" i="21"/>
  <c r="N30" i="12"/>
  <c r="N28" i="12" l="1"/>
  <c r="A37" i="12"/>
  <c r="B14" i="12"/>
  <c r="B30" i="12" s="1"/>
  <c r="A8" i="12"/>
  <c r="A5" i="12"/>
  <c r="A4" i="12"/>
  <c r="B12" i="12"/>
  <c r="B28" i="12" s="1"/>
  <c r="C30" i="21" l="1"/>
  <c r="L14" i="12" s="1"/>
  <c r="L12" i="12"/>
  <c r="D31" i="12" l="1"/>
  <c r="H31" i="12"/>
  <c r="C31" i="12"/>
  <c r="E31" i="12"/>
  <c r="I31" i="12"/>
  <c r="L30" i="12"/>
  <c r="F31" i="12"/>
  <c r="J31" i="12"/>
  <c r="G31" i="12"/>
  <c r="K31" i="12"/>
  <c r="E15" i="12"/>
  <c r="F15" i="12"/>
  <c r="C15" i="12"/>
  <c r="J15" i="12"/>
  <c r="K15" i="12"/>
  <c r="H15" i="12"/>
  <c r="D15" i="12"/>
  <c r="I15" i="12"/>
  <c r="G15" i="12"/>
  <c r="L17" i="12"/>
  <c r="M14" i="12" s="1"/>
  <c r="L28" i="12"/>
  <c r="K29" i="12"/>
  <c r="K33" i="12" s="1"/>
  <c r="G29" i="12"/>
  <c r="G33" i="12" s="1"/>
  <c r="C29" i="12"/>
  <c r="J29" i="12"/>
  <c r="F29" i="12"/>
  <c r="H29" i="12"/>
  <c r="H33" i="12" s="1"/>
  <c r="D29" i="12"/>
  <c r="I29" i="12"/>
  <c r="I33" i="12" s="1"/>
  <c r="E29" i="12"/>
  <c r="H13" i="12"/>
  <c r="D13" i="12"/>
  <c r="I13" i="12"/>
  <c r="E13" i="12"/>
  <c r="J13" i="12"/>
  <c r="J17" i="12" s="1"/>
  <c r="F13" i="12"/>
  <c r="G13" i="12"/>
  <c r="K13" i="12"/>
  <c r="C13" i="12"/>
  <c r="C17" i="12" s="1"/>
  <c r="C18" i="12" s="1"/>
  <c r="C68" i="21"/>
  <c r="D17" i="12" l="1"/>
  <c r="D18" i="12" s="1"/>
  <c r="D33" i="12"/>
  <c r="C33" i="12"/>
  <c r="I17" i="12"/>
  <c r="F17" i="12"/>
  <c r="H17" i="12"/>
  <c r="K17" i="12"/>
  <c r="E33" i="12"/>
  <c r="F33" i="12"/>
  <c r="E17" i="12"/>
  <c r="E18" i="12" s="1"/>
  <c r="F18" i="12" s="1"/>
  <c r="G17" i="12"/>
  <c r="J33" i="12"/>
  <c r="L33" i="12"/>
  <c r="M28" i="12"/>
  <c r="M30" i="12"/>
  <c r="F32" i="20"/>
  <c r="F31" i="20"/>
  <c r="F30" i="20"/>
  <c r="F29" i="20"/>
  <c r="F28" i="20"/>
  <c r="F27" i="20"/>
  <c r="F26" i="20"/>
  <c r="F25" i="20"/>
  <c r="F24" i="20"/>
  <c r="F22" i="20"/>
  <c r="F21" i="20"/>
  <c r="F20" i="20"/>
  <c r="F19" i="20"/>
  <c r="F18" i="20"/>
  <c r="F17" i="20"/>
  <c r="F16" i="20"/>
  <c r="F13" i="20"/>
  <c r="F12" i="20"/>
  <c r="F11" i="20"/>
  <c r="F10" i="20"/>
  <c r="G18" i="12" l="1"/>
  <c r="H18" i="12" s="1"/>
  <c r="I18" i="12" s="1"/>
  <c r="J18" i="12" s="1"/>
  <c r="K18" i="12"/>
  <c r="C34" i="12" s="1"/>
  <c r="D34" i="12" s="1"/>
  <c r="E34" i="12" s="1"/>
  <c r="F34" i="12" s="1"/>
  <c r="G34" i="12" s="1"/>
  <c r="H34" i="12" s="1"/>
  <c r="I34" i="12" s="1"/>
  <c r="J34" i="12" s="1"/>
  <c r="K34" i="12" s="1"/>
  <c r="M33" i="12"/>
  <c r="I23" i="20"/>
  <c r="E23" i="20" l="1"/>
  <c r="D23" i="20" s="1"/>
  <c r="F23" i="20" s="1"/>
  <c r="I7" i="20" l="1"/>
  <c r="E7" i="20" l="1"/>
  <c r="D7" i="20" s="1"/>
  <c r="F7" i="20" s="1"/>
  <c r="I15" i="20" l="1"/>
  <c r="E15" i="20" l="1"/>
  <c r="D15" i="20" s="1"/>
  <c r="F15" i="20" s="1"/>
  <c r="M8" i="12" l="1"/>
  <c r="A43" i="13" l="1"/>
  <c r="H34" i="13"/>
  <c r="G34" i="13"/>
  <c r="F34" i="13"/>
  <c r="D32" i="13"/>
  <c r="D35" i="13" s="1"/>
  <c r="H30" i="13"/>
  <c r="G30" i="13"/>
  <c r="F30" i="13"/>
  <c r="H29" i="13"/>
  <c r="G29" i="13"/>
  <c r="F29" i="13"/>
  <c r="H28" i="13"/>
  <c r="G28" i="13"/>
  <c r="F28" i="13"/>
  <c r="H27" i="13"/>
  <c r="G27" i="13"/>
  <c r="F27" i="13"/>
  <c r="H26" i="13"/>
  <c r="G26" i="13"/>
  <c r="F26" i="13"/>
  <c r="D34" i="13" l="1"/>
  <c r="A36" i="13" l="1"/>
  <c r="I14" i="20" l="1"/>
  <c r="E14" i="20" l="1"/>
  <c r="D14" i="20" s="1"/>
  <c r="F14" i="20" s="1"/>
  <c r="D48" i="10" l="1"/>
  <c r="I8" i="20" l="1"/>
  <c r="E8" i="20" l="1"/>
  <c r="D8" i="20" s="1"/>
  <c r="F8" i="20" s="1"/>
  <c r="I33" i="20" l="1"/>
  <c r="E33" i="20" l="1"/>
  <c r="F33" i="20"/>
  <c r="G8" i="20" s="1"/>
  <c r="D33" i="20"/>
  <c r="D35" i="20" l="1"/>
  <c r="G15" i="20"/>
  <c r="G20" i="20"/>
  <c r="G12" i="20"/>
  <c r="G32" i="20"/>
  <c r="G27" i="20"/>
  <c r="G29" i="20"/>
  <c r="G18" i="20"/>
  <c r="G17" i="20"/>
  <c r="G11" i="20"/>
  <c r="G10" i="20"/>
  <c r="G21" i="20"/>
  <c r="G28" i="20"/>
  <c r="G7" i="20"/>
  <c r="G22" i="20"/>
  <c r="G19" i="20"/>
  <c r="G31" i="20"/>
  <c r="E35" i="20"/>
  <c r="G24" i="20"/>
  <c r="G13" i="20"/>
  <c r="G26" i="20"/>
  <c r="G14" i="20"/>
  <c r="G16" i="20"/>
  <c r="G30" i="20"/>
  <c r="G23" i="20"/>
  <c r="G25" i="20"/>
  <c r="I9" i="20"/>
  <c r="M12" i="12" l="1"/>
  <c r="M17" i="12" s="1"/>
  <c r="E9" i="20"/>
  <c r="D9" i="20" s="1"/>
  <c r="F9" i="20" s="1"/>
  <c r="G9" i="20" s="1"/>
  <c r="G33" i="20" s="1"/>
</calcChain>
</file>

<file path=xl/comments1.xml><?xml version="1.0" encoding="utf-8"?>
<comments xmlns="http://schemas.openxmlformats.org/spreadsheetml/2006/main">
  <authors>
    <author>gpp002</author>
  </authors>
  <commentList>
    <comment ref="H16" authorId="0" shapeId="0">
      <text>
        <r>
          <rPr>
            <b/>
            <sz val="9"/>
            <color indexed="81"/>
            <rFont val="Segoe UI"/>
            <family val="2"/>
          </rPr>
          <t>Entre 2% a 5%.</t>
        </r>
      </text>
    </comment>
  </commentList>
</comments>
</file>

<file path=xl/sharedStrings.xml><?xml version="1.0" encoding="utf-8"?>
<sst xmlns="http://schemas.openxmlformats.org/spreadsheetml/2006/main" count="326" uniqueCount="178">
  <si>
    <t>Item</t>
  </si>
  <si>
    <t>Descrição</t>
  </si>
  <si>
    <t>%</t>
  </si>
  <si>
    <t>Médio</t>
  </si>
  <si>
    <t>ADMINISTRAÇÃO CENTRAL</t>
  </si>
  <si>
    <t>RISCO</t>
  </si>
  <si>
    <t>LUCRO</t>
  </si>
  <si>
    <t>BDI</t>
  </si>
  <si>
    <t>1° Quartil</t>
  </si>
  <si>
    <t>VALORES DO BDI POR TIPO DE OBRA</t>
  </si>
  <si>
    <t>TIPOS DE OBRA</t>
  </si>
  <si>
    <t>CONSTRUÇÃO DE EDIFÍCIOS</t>
  </si>
  <si>
    <t>CONSTRUÇÃO DE RODOVIAS E FERROVIAS</t>
  </si>
  <si>
    <t>CONSTRUÇÃO DE REDES DE ABASTECIMENTO DE ÁGUA, COLETA DE ESGOTO E CONSTRUÇÕES CORRELATAS</t>
  </si>
  <si>
    <t xml:space="preserve">CONSTRUÇÃO E MANUTENÇÃO DE ESTAÇÕES E REDES DE DISTRIBUIÇÃO DE ENERGIA ELÉTRICA </t>
  </si>
  <si>
    <t xml:space="preserve">OBRAS PORTUÁRIAS, MARÍTIMAS E FLUVIAIS </t>
  </si>
  <si>
    <t>3° Quartil</t>
  </si>
  <si>
    <t>BDI PARA ITENS DE MERO FORNECIMENTO DE MATERIAIS E EQUIPAMENTOS</t>
  </si>
  <si>
    <t>SEGURO + GARANTIA</t>
  </si>
  <si>
    <t>DESPESA FINANCEIRA</t>
  </si>
  <si>
    <t>FONTE:</t>
  </si>
  <si>
    <t>LOCAL:</t>
  </si>
  <si>
    <t>BDI 1</t>
  </si>
  <si>
    <t>REVISÃO:</t>
  </si>
  <si>
    <t>DATA BASE:</t>
  </si>
  <si>
    <t>-</t>
  </si>
  <si>
    <t>OBRA:</t>
  </si>
  <si>
    <t>Percentual da base de cálculo para o ISS, conforme legislação tributária municipal:</t>
  </si>
  <si>
    <t>Alíquota do ISS:</t>
  </si>
  <si>
    <t>TIPO DE OBRA:</t>
  </si>
  <si>
    <t>Conforme Acordão Nº 2622/2013 - TCU.</t>
  </si>
  <si>
    <t>Demonstrativo</t>
  </si>
  <si>
    <t>Referência</t>
  </si>
  <si>
    <t>SIGLAS</t>
  </si>
  <si>
    <t>DESCRIÇÃO</t>
  </si>
  <si>
    <t>3º Quartil</t>
  </si>
  <si>
    <t>AC</t>
  </si>
  <si>
    <t>SG</t>
  </si>
  <si>
    <t>SEGURO E GARANTIA</t>
  </si>
  <si>
    <t>R</t>
  </si>
  <si>
    <t>DF</t>
  </si>
  <si>
    <t>DESPESAS FINANCEIRAS</t>
  </si>
  <si>
    <t>L</t>
  </si>
  <si>
    <t>CP</t>
  </si>
  <si>
    <t>TRIBUTOS (COFINS 3% E PIS 0,65%)</t>
  </si>
  <si>
    <t>ISS</t>
  </si>
  <si>
    <t>TRIBUTOS (ISSQN)</t>
  </si>
  <si>
    <t>CPRB</t>
  </si>
  <si>
    <t>TRIBUTOS (CP SOBRE RB - DESONER.)</t>
  </si>
  <si>
    <t>SEM DESONERAÇÃO (Fórmula Acórdão TCU)</t>
  </si>
  <si>
    <t>COM DESONERAÇÃO</t>
  </si>
  <si>
    <t>Os valores de BDI foram calculados com o emprego da fórmula:</t>
  </si>
  <si>
    <t>Declaramos para os devidos fins que o regime de Contribuição Previdênciária sobre a Receita Bruta adotado para elaboração do orçamento foi SEM DESONERAÇÃO, e que está é a alternativa mais adequada para a Administração Pública.</t>
  </si>
  <si>
    <t>Meses</t>
  </si>
  <si>
    <t>Total 
(C/ BDI)</t>
  </si>
  <si>
    <t>Mês 02</t>
  </si>
  <si>
    <t>Mês 03</t>
  </si>
  <si>
    <t>Mês 04</t>
  </si>
  <si>
    <t>T O T A L   A C U M U L A D O (com BDI)</t>
  </si>
  <si>
    <t>Mês 05</t>
  </si>
  <si>
    <t>Mês 06</t>
  </si>
  <si>
    <t>Mês 07</t>
  </si>
  <si>
    <t>Mês 08</t>
  </si>
  <si>
    <t>Mês 09</t>
  </si>
  <si>
    <t>DEMONSTRATIVO DO BDI</t>
  </si>
  <si>
    <r>
      <rPr>
        <b/>
        <sz val="18"/>
        <rFont val="Cambria"/>
        <family val="1"/>
      </rPr>
      <t xml:space="preserve">
</t>
    </r>
    <r>
      <rPr>
        <sz val="11"/>
        <rFont val="Arial"/>
        <family val="2"/>
      </rPr>
      <t xml:space="preserve">
</t>
    </r>
    <r>
      <rPr>
        <b/>
        <sz val="11"/>
        <rFont val="Myriad Pro"/>
        <family val="2"/>
      </rPr>
      <t>São Carlos, capital da tecnologia</t>
    </r>
    <r>
      <rPr>
        <sz val="11"/>
        <rFont val="Arial"/>
        <family val="2"/>
      </rPr>
      <t xml:space="preserve">
</t>
    </r>
    <r>
      <rPr>
        <b/>
        <sz val="14"/>
        <color rgb="FF003399"/>
        <rFont val="Myriad Pro"/>
        <family val="2"/>
      </rPr>
      <t>SERVIÇO AUTÔNOMO DE ÁGUA E ESGOTO</t>
    </r>
  </si>
  <si>
    <t>01</t>
  </si>
  <si>
    <t>02</t>
  </si>
  <si>
    <t>km</t>
  </si>
  <si>
    <t>QUADRO DE COMPOSIÇÃO DE INVESTIMENTO (QCI) PARA ABASTECIMENTO DE ÁGUA</t>
  </si>
  <si>
    <t>Implantação/ampliação de sistemas em sedes municipais e/ou 
vilas, povoados e distritos urbanos com população igual ou superior a 2.500 habitantes ou com pelo menos 500 domicílios.</t>
  </si>
  <si>
    <t xml:space="preserve">Data da última atualização do QCI </t>
  </si>
  <si>
    <t>Unidade</t>
  </si>
  <si>
    <t>Quantidade</t>
  </si>
  <si>
    <t>Repasse
(R$)</t>
  </si>
  <si>
    <t>Contrapartida
(R$)</t>
  </si>
  <si>
    <t>Valor total do investimento
(R$)</t>
  </si>
  <si>
    <t>% do investimento total</t>
  </si>
  <si>
    <t>Elaboração ou atualização de projeto básico/executivo (limitado a 5% do VI, podendo o excedente, se ocorrer, ser assumido como contrapartida)</t>
  </si>
  <si>
    <t>vb</t>
  </si>
  <si>
    <t>Serviços preliminares (limpeza e cercamento de área, instalação de canteiros e placa de obra) (limitado a 4% do VI, podendo o excedente, se ocorrer, ser assumido como contrapartida)</t>
  </si>
  <si>
    <t>Captação subterrânea (obras civis e equipamentos)</t>
  </si>
  <si>
    <t>un</t>
  </si>
  <si>
    <t>Captação superficial (obras civis e equipamentos)</t>
  </si>
  <si>
    <t>Estação de Tratamento de Água – ETA (obras civis e equipamentos)</t>
  </si>
  <si>
    <t>Estação elevatória (obras civis e equipamentos)</t>
  </si>
  <si>
    <t>Adução de água bruta (obras civis, materiais hidráulicos e dispositivos especiais)</t>
  </si>
  <si>
    <t>Adução de água tratada (obras civis, materiais hidráulicos e dispositivos especiais)</t>
  </si>
  <si>
    <t>Reservação (obras civis e equipamentos)</t>
  </si>
  <si>
    <t xml:space="preserve">Barragem de nível ou de acumulação </t>
  </si>
  <si>
    <t>Rede de distribuição de água (obras civis, materiais hidráulicos e dispositivos especiais)</t>
  </si>
  <si>
    <t>Intervenções físicas de controle e redução de perdas no abastecimento, inclusive setorização</t>
  </si>
  <si>
    <t>Ligações prediais de água (obras civis, materiais hidráulicos)</t>
  </si>
  <si>
    <t>Ligações intradomiciliares para beneficiar famílias com renda familiar até três salários-mínimos (obras civis, materiais hidráulicos)</t>
  </si>
  <si>
    <t xml:space="preserve">Substituição de redes de distribuição (ampliação de diâmetro ou para fins de setorização) </t>
  </si>
  <si>
    <t>Substituição de redes de distribuição de fibrocimento (limitado a 10% do VI, podendo o excedente, se ocorrer, ser assumido como contrapartida)</t>
  </si>
  <si>
    <t>Centrais de Controle e Operações Automatizadas, inclusive equipamentos de: monitoramento de níveis de reservatórios e de macromedidores; aberturas e fechamentos de válvulas e registros; acionamentos e desligamentos de bombas; e transmissão de dados à distância</t>
  </si>
  <si>
    <t>Sistema simplificado de abastecimento (poços, reservatórios e desinfecção)</t>
  </si>
  <si>
    <t>Execução de itens especiais, como: subestação rebaixadora de tensão; travessias; estradas de acesso/serviço; recomposição do pavimento; microdrenagem; eletrificação.</t>
  </si>
  <si>
    <t xml:space="preserve">Execução de ações de preservação ambiental necessárias à implantação do empreendimento (limitado a 5% do VI, podendo o excedente, se ocorrer, ser assumido como contrapartida) </t>
  </si>
  <si>
    <t>Execução de trabalho social (limitado em 1,0% a 3,0% do VI)</t>
  </si>
  <si>
    <t>Aquisição de terreno, inclusive por desapropriação, limitado ao valor pago ou o valor de avaliação, o que for menor</t>
  </si>
  <si>
    <t>Gerenciamento da obra (limitado a 2% do valor de investimento - VI)</t>
  </si>
  <si>
    <t>Administração local da obra (ver limites nos normativos)</t>
  </si>
  <si>
    <t>Teste de funcionamento em regime de produção, incluindo a fase de pré-operação, capacitação dos operadores e equipe técnica (limitado a 6 meses)</t>
  </si>
  <si>
    <t>Avaliação de resultados pós-intervenção (obrigatório para propostas com Valor de investimento (VI) acima de R$ 15 milhões, sendo o valor de repasse (VR) limitado a 0,5% do VI ou R$ 200 mil, o que for menor)</t>
  </si>
  <si>
    <t>TOTAL</t>
  </si>
  <si>
    <t>T O T A L (com BDI)</t>
  </si>
  <si>
    <t>REFORMA PARCIAL DO FLOTADOR 1</t>
  </si>
  <si>
    <t>FLOTADOR 1 - REFORMA PARCIAL</t>
  </si>
  <si>
    <t xml:space="preserve">FLOTADOR 2 - FABRICAÇÃO GERAL E INSTALAÇÃO DE TODO O SISTEMA DE FLOTAÇÃO POR AR DISSOLVIDO </t>
  </si>
  <si>
    <t>COTAÇÃO</t>
  </si>
  <si>
    <t>Demais serviços necessários relacionados no Termo de Referência e Projetos</t>
  </si>
  <si>
    <t>Remoção, reforma e instalação de sete treliças com raspadores superficiais, ponte rolante, oito tubos de sustentação, oito vigas U e dois raspadores de lodo sedimentado</t>
  </si>
  <si>
    <t>Fabricação e instalação de 02 (dois) raspadores de lodo do fundo do flotador (para remoção do lodo sedimentado).</t>
  </si>
  <si>
    <t>Fornecimento e instalação de tubulação de água de reuso em PEAD com bicos pulverizadores em aço inox 316 para quebra da escuma, conforme planta F 1.8 em anexo</t>
  </si>
  <si>
    <t>Fabricação e instalação de 32 (trinta e dois) braços com lâminas escumadoras em aço inox 316.</t>
  </si>
  <si>
    <t>Fabricação de 08 (oito) aletas direcionadoras de lodo em aço inox 316.</t>
  </si>
  <si>
    <t>Fabricação e instalação de 16 (dezesseis) metros de passarela com 1 (um) metro de largura, em chapa expandida de piso de 3/16” x 1” em Aço inox 316.</t>
  </si>
  <si>
    <t>Fornecimento de todos os parafusos, chumbadores, esticadores, sapatilhas dos cabos de aço  e cabos de aço inoxidável 316, incluindo:</t>
  </si>
  <si>
    <t>Reparo nos pontos de oxidação da coluna central, com aplicação de reforço e troca de toda extensão da chapa superior.</t>
  </si>
  <si>
    <t>Pintura de todos os equipamentos pertencentes ao sistema do flotador 1, de material diferente do aço inox, com duas demãos de fundo e duas demãos de tinta epóxi ou qualidade superior, resistente à corrosão, com objetivo de proteger os referidos equipamentos contra a corrosão e desgaste.</t>
  </si>
  <si>
    <t>Mobilização e desmobilização, Administração local da obra, Instalação de canteiro e Placa de obra</t>
  </si>
  <si>
    <t>Reforço e Pintura das 2 (duas) calhas coletoras de lodo com duas demãos de fundo e duas demãos de tinta epóxi ou qualidade superior resistente à corrosão.</t>
  </si>
  <si>
    <t>Fornecimento e instalação de 2 (duas) válvulas com atuador eletrico para descarga de fundo</t>
  </si>
  <si>
    <t>Fornecimento e instalação de 2 (dois) painéis para controle das válvulas e atuadores com todos os materiais necessários para o adequado funcionamento.</t>
  </si>
  <si>
    <t>Fornecimento de 2 (dois) conectores elétrico rotativo de 4 vias até 500 VAC, até 30 Ampere, frequência de 60 Hz, com função de potência, em corpo de alumínio, com comprimento máximo de 100 mm, diâmetro máximo de 81 mm, com furo passante de 28 mm, que trabalhe em temperatura normal, com grau de proteção de 55 IP, com vedação para poeira e spray de água e posição de instalação na vertical</t>
  </si>
  <si>
    <t>Desmontagem de todo os sistema existente e depósito em local indicado pelo SAAE e limpeza do local para iniciar os trabalhos</t>
  </si>
  <si>
    <t>Fabricação e instalação de ponte rotativa</t>
  </si>
  <si>
    <t>Fornecimento e instalação de escada acoplada à ponte rotativa</t>
  </si>
  <si>
    <t>Reforma do Truck de acionamento e motorização</t>
  </si>
  <si>
    <t>Acionamento elétrico</t>
  </si>
  <si>
    <t>Instalação de proteção na ponte</t>
  </si>
  <si>
    <t>Fabricação e instalação de guardo corpo em torno do flotador</t>
  </si>
  <si>
    <t>Fabricação e instalação da Coluna Central</t>
  </si>
  <si>
    <t>Fabricação e instalação da redução da tubulação proveniente dos floculadores</t>
  </si>
  <si>
    <t>Caixa de distribuição central</t>
  </si>
  <si>
    <t>Fornecimento e instalação de cortina periférica com suportes para fixação na parede</t>
  </si>
  <si>
    <t>Fornecimento e instalação de vertedores em PRFV em todo perímetro de saída do efluente tratado do flotador</t>
  </si>
  <si>
    <t>Fornecimento e instalação de tubulação de água de reúso com bicos pulverizadores para quebra de escuma</t>
  </si>
  <si>
    <t>Fornecimento e instalação de poste de iluminação com refletor de led</t>
  </si>
  <si>
    <t>Parafusos, chumbadores, esticadores e cabos de aço para instalação de todo sistema de flotação</t>
  </si>
  <si>
    <t>Regularização  da pista de rolamento incluindo revestimento com adesivo estrutural a base de epóxi</t>
  </si>
  <si>
    <t>Demolição do concreto em torno da tubulação proveniente dos floculadores</t>
  </si>
  <si>
    <t>Recomposição do concreto em torno da tubulação proveniente dos floculadores</t>
  </si>
  <si>
    <t>Aço utilizado para armação na recomposição do concreto em torno da tubulação proveniente dos floculadores</t>
  </si>
  <si>
    <t>Regularização da parede onde será fixado as duas canaletas coletoras de lodo flotado</t>
  </si>
  <si>
    <t>Reparo no concreto na parte interna do flotador</t>
  </si>
  <si>
    <t xml:space="preserve">Reparo nas fissuras na parede do flotador </t>
  </si>
  <si>
    <t>Impermeabilização da laje superior externo das elevatórias do flotador</t>
  </si>
  <si>
    <t>Fabricação e instalação dos braços rotativos de remoção de lodo flotado (7 cj)</t>
  </si>
  <si>
    <t>Fabricação e instalação dos braços com lâminas escumadoras (32 cj)</t>
  </si>
  <si>
    <t>Fabricação e instalação de aletas direcionadoras de lodo (8 cj)</t>
  </si>
  <si>
    <t>Fabricação e instalação dos tubos de sustentação dos raspadores  de fundo (8 cj)</t>
  </si>
  <si>
    <t>Fabricação e instalação dos raspadores de lodo de fundo do flotador (4 cj)</t>
  </si>
  <si>
    <t>Fornecimento e instalação de bocais difusores  e tubulação de distribuição de ar 32 cj)</t>
  </si>
  <si>
    <t>Fornecimento e instalação de canaletas coletoras de lodo flotado (2 cj)</t>
  </si>
  <si>
    <t>Fornecimento e instalação de 4 (quatro) válvulas com atuador de descarga de fundo</t>
  </si>
  <si>
    <t>Fornecimento e instalação de 3 (três) painéis para controle das válvulas com atuadores</t>
  </si>
  <si>
    <t>Fornecimento e instalação de 2 (dois) registros do tipo pedestal de manobra</t>
  </si>
  <si>
    <t xml:space="preserve">Montagem eletromecânica dos sistema de flotação completo incluindo montagem hidráulica , mecânica, instalações elétricas de força, comando, automação com Instalação elétrica , telemetria, acionamento, start up  e treinamento  </t>
  </si>
  <si>
    <t>São Carlos, 5 de fevereiro de 2026.</t>
  </si>
  <si>
    <t>Impermeabilização em Poliuretanos das elevatórias laterais do flotador (Ref.: MC Flex)</t>
  </si>
  <si>
    <t xml:space="preserve">Impermeabilização em revestimento mineral de toda a área interna do flotador (Ref. MC Rim)  </t>
  </si>
  <si>
    <r>
      <t xml:space="preserve">
                                               PLANILHA ORÇAMENTÁRIA
</t>
    </r>
    <r>
      <rPr>
        <sz val="11"/>
        <rFont val="Arial"/>
        <family val="2"/>
      </rPr>
      <t xml:space="preserve">
                                                                                                                                    </t>
    </r>
    <r>
      <rPr>
        <b/>
        <sz val="11"/>
        <rFont val="Myriad Pro"/>
        <family val="2"/>
      </rPr>
      <t xml:space="preserve">São Carlos, capital da tecnologia
                                                                                                 </t>
    </r>
    <r>
      <rPr>
        <b/>
        <sz val="14"/>
        <color rgb="FF003399"/>
        <rFont val="Myriad Pro"/>
        <family val="2"/>
      </rPr>
      <t>SERVIÇO AUTÔNOMO DE ÁGUA E ESGOTO</t>
    </r>
  </si>
  <si>
    <t>ESTAÇÃO DE TRATAMENTO DE ESGOTO MONJOLINHO</t>
  </si>
  <si>
    <r>
      <t xml:space="preserve">
CRONOGRAMA FÍSICO-FINANCEIRO
</t>
    </r>
    <r>
      <rPr>
        <sz val="11"/>
        <rFont val="Arial"/>
        <family val="2"/>
      </rPr>
      <t xml:space="preserve">
</t>
    </r>
    <r>
      <rPr>
        <b/>
        <sz val="11"/>
        <rFont val="Myriad Pro"/>
        <family val="2"/>
      </rPr>
      <t xml:space="preserve">São Carlos, capital da tecnologia
</t>
    </r>
    <r>
      <rPr>
        <b/>
        <sz val="14"/>
        <color rgb="FF003399"/>
        <rFont val="Myriad Pro"/>
        <family val="2"/>
      </rPr>
      <t>SERVIÇO AUTÔNOMO DE ÁGUA E ESGOTO</t>
    </r>
  </si>
  <si>
    <t>FABRICAÇÃO GERAL E INSTALAÇÃO DO SISTEMA DE FLOTAÇÃO POR AR DISSOLVIDO 2</t>
  </si>
  <si>
    <t>Mês 10</t>
  </si>
  <si>
    <t>Mês 11</t>
  </si>
  <si>
    <t>Mês 12</t>
  </si>
  <si>
    <t>Mês 13</t>
  </si>
  <si>
    <t>Mês 14</t>
  </si>
  <si>
    <t>Mês 15</t>
  </si>
  <si>
    <t>Mês 16</t>
  </si>
  <si>
    <t>Mês 17</t>
  </si>
  <si>
    <t>Mês 18</t>
  </si>
  <si>
    <t>Mês 01/jun/26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</si>
</sst>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_);_(@_)"/>
    <numFmt numFmtId="165" formatCode="_(&quot;R$ &quot;* #,##0.00_);_(&quot;R$ &quot;* \(#,##0.00\);_(&quot;R$ &quot;* \-??_);_(@_)"/>
    <numFmt numFmtId="166" formatCode="0.0"/>
    <numFmt numFmtId="167" formatCode="0.0000%"/>
  </numFmts>
  <fonts count="38">
    <font>
      <sz val="10"/>
      <name val="Arial"/>
      <charset val="1"/>
    </font>
    <font>
      <sz val="11"/>
      <color theme="1"/>
      <name val="Calibri"/>
      <family val="2"/>
      <scheme val="minor"/>
    </font>
    <font>
      <sz val="10"/>
      <name val="Arial"/>
      <family val="2"/>
    </font>
    <font>
      <b/>
      <sz val="10"/>
      <name val="Tahoma"/>
      <family val="2"/>
      <charset val="1"/>
    </font>
    <font>
      <sz val="10"/>
      <name val="Arial"/>
      <family val="2"/>
    </font>
    <font>
      <b/>
      <sz val="10"/>
      <name val="Arial"/>
      <family val="2"/>
    </font>
    <font>
      <b/>
      <sz val="10"/>
      <name val="Cambria"/>
      <family val="1"/>
    </font>
    <font>
      <b/>
      <sz val="11"/>
      <color rgb="FF000000"/>
      <name val="Cambria"/>
      <family val="1"/>
    </font>
    <font>
      <sz val="10"/>
      <name val="Cambria"/>
      <family val="1"/>
    </font>
    <font>
      <sz val="10"/>
      <color rgb="FF000000"/>
      <name val="Arial"/>
      <family val="2"/>
    </font>
    <font>
      <b/>
      <sz val="10"/>
      <color rgb="FF000000"/>
      <name val="Arial"/>
      <family val="2"/>
    </font>
    <font>
      <sz val="18"/>
      <name val="Arial"/>
      <family val="2"/>
    </font>
    <font>
      <b/>
      <sz val="11"/>
      <name val="Cambria"/>
      <family val="1"/>
    </font>
    <font>
      <b/>
      <sz val="18"/>
      <name val="Cambria"/>
      <family val="1"/>
    </font>
    <font>
      <b/>
      <sz val="11"/>
      <name val="Myriad Pro"/>
      <family val="2"/>
    </font>
    <font>
      <b/>
      <sz val="14"/>
      <color rgb="FF003399"/>
      <name val="Myriad Pro"/>
      <family val="2"/>
    </font>
    <font>
      <b/>
      <sz val="12"/>
      <name val="Cambria"/>
      <family val="1"/>
    </font>
    <font>
      <sz val="11"/>
      <name val="Arial"/>
      <family val="2"/>
    </font>
    <font>
      <b/>
      <sz val="14"/>
      <name val="Cambria"/>
      <family val="1"/>
    </font>
    <font>
      <i/>
      <sz val="10"/>
      <name val="Cambria"/>
      <family val="1"/>
    </font>
    <font>
      <i/>
      <sz val="10"/>
      <name val="Arial"/>
      <family val="2"/>
    </font>
    <font>
      <b/>
      <sz val="9"/>
      <color indexed="81"/>
      <name val="Segoe UI"/>
      <family val="2"/>
    </font>
    <font>
      <b/>
      <sz val="12"/>
      <name val="Verdana"/>
      <family val="2"/>
    </font>
    <font>
      <b/>
      <sz val="10"/>
      <name val="Verdana"/>
      <family val="2"/>
    </font>
    <font>
      <b/>
      <sz val="11"/>
      <color theme="1"/>
      <name val="Calibri"/>
      <family val="2"/>
      <scheme val="minor"/>
    </font>
    <font>
      <sz val="11"/>
      <name val="Calibri"/>
      <family val="2"/>
      <scheme val="minor"/>
    </font>
    <font>
      <b/>
      <sz val="13"/>
      <color theme="1"/>
      <name val="Calibri"/>
      <family val="2"/>
      <scheme val="minor"/>
    </font>
    <font>
      <sz val="11"/>
      <color rgb="FFC00000"/>
      <name val="Calibri"/>
      <family val="2"/>
      <scheme val="minor"/>
    </font>
    <font>
      <sz val="10"/>
      <color theme="1"/>
      <name val="Calibri"/>
      <family val="2"/>
      <scheme val="minor"/>
    </font>
    <font>
      <i/>
      <sz val="12"/>
      <name val="Cambria"/>
      <family val="1"/>
    </font>
    <font>
      <sz val="12"/>
      <name val="Arial"/>
      <family val="2"/>
    </font>
    <font>
      <b/>
      <sz val="12"/>
      <name val="Arial"/>
      <family val="2"/>
    </font>
    <font>
      <b/>
      <sz val="12"/>
      <color rgb="FF000000"/>
      <name val="Cambria"/>
      <family val="1"/>
    </font>
    <font>
      <b/>
      <sz val="12"/>
      <color rgb="FF000000"/>
      <name val="Arial"/>
      <family val="2"/>
    </font>
    <font>
      <sz val="12"/>
      <color rgb="FF000000"/>
      <name val="Arial"/>
      <family val="2"/>
    </font>
    <font>
      <i/>
      <sz val="11"/>
      <name val="Cambria"/>
      <family val="1"/>
    </font>
    <font>
      <sz val="11"/>
      <name val="Cambria"/>
      <family val="1"/>
    </font>
    <font>
      <b/>
      <sz val="11"/>
      <name val="Arial"/>
      <family val="2"/>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tint="-0.14999847407452621"/>
        <bgColor indexed="64"/>
      </patternFill>
    </fill>
  </fills>
  <borders count="38">
    <border>
      <left/>
      <right/>
      <top/>
      <bottom/>
      <diagonal/>
    </border>
    <border>
      <left style="thin">
        <color auto="1"/>
      </left>
      <right/>
      <top/>
      <bottom/>
      <diagonal/>
    </border>
    <border>
      <left/>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bottom style="thin">
        <color auto="1"/>
      </bottom>
      <diagonal/>
    </border>
    <border>
      <left style="thin">
        <color indexed="64"/>
      </left>
      <right style="hair">
        <color indexed="64"/>
      </right>
      <top/>
      <bottom/>
      <diagonal/>
    </border>
    <border>
      <left style="thin">
        <color indexed="64"/>
      </left>
      <right style="thin">
        <color auto="1"/>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auto="1"/>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auto="1"/>
      </left>
      <right style="medium">
        <color indexed="64"/>
      </right>
      <top/>
      <bottom/>
      <diagonal/>
    </border>
    <border>
      <left style="medium">
        <color indexed="64"/>
      </left>
      <right/>
      <top/>
      <bottom style="thin">
        <color indexed="64"/>
      </bottom>
      <diagonal/>
    </border>
    <border>
      <left style="thin">
        <color auto="1"/>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5">
    <xf numFmtId="0" fontId="0" fillId="0" borderId="0"/>
    <xf numFmtId="164" fontId="4" fillId="0" borderId="0" applyBorder="0" applyProtection="0"/>
    <xf numFmtId="165" fontId="4" fillId="0" borderId="0" applyBorder="0" applyProtection="0"/>
    <xf numFmtId="9" fontId="4" fillId="0" borderId="0" applyBorder="0" applyProtection="0"/>
    <xf numFmtId="0" fontId="1" fillId="0" borderId="0"/>
  </cellStyleXfs>
  <cellXfs count="202">
    <xf numFmtId="0" fontId="0" fillId="0" borderId="0" xfId="0"/>
    <xf numFmtId="0" fontId="0" fillId="0" borderId="0" xfId="0" applyAlignment="1">
      <alignment vertical="center"/>
    </xf>
    <xf numFmtId="0" fontId="8" fillId="0" borderId="0" xfId="0" applyFont="1" applyAlignment="1">
      <alignment vertical="center"/>
    </xf>
    <xf numFmtId="0" fontId="5" fillId="0" borderId="0" xfId="0" applyFont="1" applyAlignment="1">
      <alignment vertical="center"/>
    </xf>
    <xf numFmtId="0" fontId="2" fillId="0" borderId="0" xfId="0" applyFont="1" applyAlignment="1">
      <alignment vertical="center"/>
    </xf>
    <xf numFmtId="10" fontId="4" fillId="0" borderId="0" xfId="3" applyNumberFormat="1" applyAlignment="1">
      <alignment horizontal="center" vertical="center"/>
    </xf>
    <xf numFmtId="10" fontId="5" fillId="0" borderId="0" xfId="3" applyNumberFormat="1" applyFont="1" applyAlignment="1">
      <alignment horizontal="center" vertical="center"/>
    </xf>
    <xf numFmtId="0" fontId="7" fillId="0" borderId="0" xfId="0" applyFont="1" applyAlignment="1">
      <alignment horizontal="center" vertical="center" wrapText="1"/>
    </xf>
    <xf numFmtId="0" fontId="5" fillId="0" borderId="1" xfId="0" applyFont="1" applyBorder="1" applyAlignment="1">
      <alignment horizontal="left" vertical="center"/>
    </xf>
    <xf numFmtId="0" fontId="5" fillId="0" borderId="0" xfId="0" applyFont="1" applyAlignment="1">
      <alignment horizontal="left" vertical="center"/>
    </xf>
    <xf numFmtId="0" fontId="10" fillId="0" borderId="0" xfId="0" applyFont="1" applyAlignment="1">
      <alignment horizontal="left" vertical="center" wrapText="1"/>
    </xf>
    <xf numFmtId="0" fontId="10" fillId="0" borderId="9" xfId="0" applyFont="1" applyBorder="1" applyAlignment="1">
      <alignment horizontal="left" vertical="center" wrapText="1"/>
    </xf>
    <xf numFmtId="0" fontId="10" fillId="0" borderId="12" xfId="0" applyFont="1" applyBorder="1" applyAlignment="1">
      <alignment horizontal="left" vertical="center" wrapText="1"/>
    </xf>
    <xf numFmtId="0" fontId="9" fillId="0" borderId="10" xfId="0" quotePrefix="1" applyFont="1" applyBorder="1" applyAlignment="1">
      <alignment horizontal="center" vertical="center" wrapText="1"/>
    </xf>
    <xf numFmtId="0" fontId="11" fillId="0" borderId="3" xfId="0" applyFont="1" applyBorder="1"/>
    <xf numFmtId="0" fontId="0" fillId="0" borderId="3" xfId="0" applyBorder="1"/>
    <xf numFmtId="0" fontId="2" fillId="0" borderId="0" xfId="0" applyFont="1" applyAlignment="1">
      <alignment horizontal="right" vertical="center"/>
    </xf>
    <xf numFmtId="0" fontId="0" fillId="0" borderId="0" xfId="0" applyAlignment="1">
      <alignment horizontal="right" vertical="center"/>
    </xf>
    <xf numFmtId="10" fontId="4" fillId="0" borderId="0" xfId="3" applyNumberFormat="1" applyAlignment="1">
      <alignment horizontal="right"/>
    </xf>
    <xf numFmtId="0" fontId="8" fillId="0" borderId="0" xfId="0" applyFont="1" applyAlignment="1">
      <alignment horizontal="center" vertical="center"/>
    </xf>
    <xf numFmtId="0" fontId="3" fillId="0" borderId="2" xfId="0" applyFont="1" applyBorder="1" applyAlignment="1">
      <alignment vertical="center"/>
    </xf>
    <xf numFmtId="0" fontId="3" fillId="0" borderId="0" xfId="0" applyFont="1" applyAlignment="1">
      <alignment vertical="center"/>
    </xf>
    <xf numFmtId="49" fontId="8" fillId="0" borderId="0" xfId="0" applyNumberFormat="1" applyFont="1" applyAlignment="1">
      <alignment vertical="center"/>
    </xf>
    <xf numFmtId="49" fontId="8" fillId="0" borderId="9" xfId="0" applyNumberFormat="1" applyFont="1" applyBorder="1" applyAlignment="1">
      <alignment vertical="center"/>
    </xf>
    <xf numFmtId="0" fontId="6" fillId="0" borderId="0" xfId="0" applyFont="1" applyAlignment="1">
      <alignment horizontal="center" vertical="center"/>
    </xf>
    <xf numFmtId="0" fontId="7" fillId="0" borderId="9" xfId="0" applyFont="1" applyBorder="1" applyAlignment="1">
      <alignment horizontal="center" vertical="center" wrapText="1"/>
    </xf>
    <xf numFmtId="17" fontId="9" fillId="0" borderId="8" xfId="0" quotePrefix="1" applyNumberFormat="1" applyFont="1" applyBorder="1" applyAlignment="1">
      <alignment horizontal="center" vertical="center" wrapText="1"/>
    </xf>
    <xf numFmtId="10" fontId="2" fillId="0" borderId="16" xfId="3" applyNumberFormat="1" applyFont="1" applyBorder="1" applyAlignment="1">
      <alignment horizontal="center" vertical="center"/>
    </xf>
    <xf numFmtId="10" fontId="2" fillId="0" borderId="8" xfId="3" applyNumberFormat="1" applyFont="1" applyBorder="1" applyAlignment="1">
      <alignment horizontal="center" vertical="center"/>
    </xf>
    <xf numFmtId="0" fontId="2" fillId="0" borderId="0" xfId="0" applyFont="1" applyAlignment="1">
      <alignment horizontal="left" vertical="center"/>
    </xf>
    <xf numFmtId="10" fontId="2" fillId="0" borderId="0" xfId="3" applyNumberFormat="1" applyFont="1" applyBorder="1" applyAlignment="1">
      <alignment horizontal="center" vertical="center"/>
    </xf>
    <xf numFmtId="10" fontId="8" fillId="0" borderId="0" xfId="3" applyNumberFormat="1" applyFont="1" applyBorder="1" applyAlignment="1">
      <alignment horizontal="center" vertical="center" wrapText="1"/>
    </xf>
    <xf numFmtId="0" fontId="8" fillId="4" borderId="0" xfId="0" applyFont="1" applyFill="1" applyAlignment="1">
      <alignment horizontal="center" vertical="center"/>
    </xf>
    <xf numFmtId="10" fontId="8" fillId="4" borderId="0" xfId="3" applyNumberFormat="1" applyFont="1" applyFill="1" applyBorder="1" applyAlignment="1">
      <alignment horizontal="center" vertical="center" wrapText="1"/>
    </xf>
    <xf numFmtId="10" fontId="20" fillId="4" borderId="0" xfId="3" applyNumberFormat="1" applyFont="1" applyFill="1" applyBorder="1" applyAlignment="1">
      <alignment horizontal="center" vertical="center"/>
    </xf>
    <xf numFmtId="10" fontId="8" fillId="0" borderId="0" xfId="3" applyNumberFormat="1" applyFont="1" applyBorder="1" applyAlignment="1">
      <alignment horizontal="center" vertical="center"/>
    </xf>
    <xf numFmtId="10" fontId="8" fillId="4" borderId="0" xfId="3" applyNumberFormat="1" applyFont="1" applyFill="1" applyBorder="1" applyAlignment="1">
      <alignment horizontal="center" vertical="center"/>
    </xf>
    <xf numFmtId="0" fontId="6" fillId="0" borderId="15" xfId="0" applyFont="1" applyBorder="1" applyAlignment="1">
      <alignment horizontal="center" vertical="center"/>
    </xf>
    <xf numFmtId="0" fontId="6" fillId="0" borderId="15" xfId="0" applyFont="1" applyBorder="1" applyAlignment="1">
      <alignment horizontal="left" vertical="center"/>
    </xf>
    <xf numFmtId="10" fontId="6" fillId="0" borderId="15" xfId="3" applyNumberFormat="1" applyFont="1" applyBorder="1" applyAlignment="1">
      <alignment horizontal="center" vertical="center"/>
    </xf>
    <xf numFmtId="10" fontId="19" fillId="0" borderId="15" xfId="3" applyNumberFormat="1" applyFont="1" applyBorder="1" applyAlignment="1">
      <alignment horizontal="center"/>
    </xf>
    <xf numFmtId="0" fontId="6"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49" fontId="6" fillId="0" borderId="0" xfId="0" applyNumberFormat="1" applyFont="1" applyAlignment="1">
      <alignment horizontal="center" vertical="center"/>
    </xf>
    <xf numFmtId="10" fontId="20" fillId="0" borderId="0" xfId="3" applyNumberFormat="1" applyFont="1" applyBorder="1" applyAlignment="1">
      <alignment horizontal="center" vertical="center"/>
    </xf>
    <xf numFmtId="0" fontId="8" fillId="2" borderId="3" xfId="0" applyFont="1" applyFill="1" applyBorder="1" applyAlignment="1">
      <alignment horizontal="center" vertical="center"/>
    </xf>
    <xf numFmtId="0" fontId="8" fillId="2" borderId="3" xfId="0" applyFont="1" applyFill="1" applyBorder="1" applyAlignment="1">
      <alignment vertical="center"/>
    </xf>
    <xf numFmtId="10" fontId="8" fillId="2" borderId="3" xfId="0" applyNumberFormat="1" applyFont="1" applyFill="1" applyBorder="1" applyAlignment="1">
      <alignment horizontal="center" vertical="center"/>
    </xf>
    <xf numFmtId="0" fontId="6" fillId="0" borderId="2" xfId="0" applyFont="1" applyBorder="1" applyAlignment="1">
      <alignment horizontal="center" vertical="center"/>
    </xf>
    <xf numFmtId="0" fontId="17" fillId="0" borderId="0" xfId="0" applyFont="1"/>
    <xf numFmtId="165" fontId="0" fillId="0" borderId="0" xfId="0" applyNumberFormat="1"/>
    <xf numFmtId="0" fontId="20" fillId="0" borderId="0" xfId="0" applyFont="1"/>
    <xf numFmtId="0" fontId="12" fillId="0" borderId="22" xfId="0" applyFont="1" applyBorder="1" applyAlignment="1">
      <alignment horizontal="center" vertical="center" wrapText="1"/>
    </xf>
    <xf numFmtId="0" fontId="26" fillId="0" borderId="0" xfId="0" applyFont="1" applyAlignment="1">
      <alignment horizontal="centerContinuous" vertical="center"/>
    </xf>
    <xf numFmtId="0" fontId="0" fillId="0" borderId="0" xfId="0" applyAlignment="1">
      <alignment horizontal="centerContinuous" vertical="center"/>
    </xf>
    <xf numFmtId="0" fontId="27" fillId="0" borderId="0" xfId="0" applyFont="1" applyAlignment="1">
      <alignment horizontal="centerContinuous" vertical="center" wrapText="1"/>
    </xf>
    <xf numFmtId="0" fontId="28" fillId="0" borderId="0" xfId="0" applyFont="1" applyAlignment="1">
      <alignment horizontal="centerContinuous" vertical="center"/>
    </xf>
    <xf numFmtId="0" fontId="27" fillId="0" borderId="0" xfId="0" applyFont="1" applyAlignment="1">
      <alignment horizontal="centerContinuous" vertical="center"/>
    </xf>
    <xf numFmtId="14" fontId="24" fillId="6" borderId="0" xfId="0" applyNumberFormat="1" applyFont="1" applyFill="1" applyAlignment="1" applyProtection="1">
      <alignment horizontal="centerContinuous" vertical="center"/>
      <protection locked="0"/>
    </xf>
    <xf numFmtId="0" fontId="24" fillId="7" borderId="18" xfId="0" applyFont="1" applyFill="1" applyBorder="1" applyAlignment="1">
      <alignment horizontal="center" vertical="center"/>
    </xf>
    <xf numFmtId="0" fontId="24" fillId="7" borderId="18" xfId="0" applyFont="1" applyFill="1" applyBorder="1" applyAlignment="1">
      <alignment horizontal="center" vertical="center" wrapText="1"/>
    </xf>
    <xf numFmtId="0" fontId="25" fillId="0" borderId="0" xfId="0" applyFont="1" applyAlignment="1">
      <alignment horizontal="center" vertical="center"/>
    </xf>
    <xf numFmtId="0" fontId="0" fillId="0" borderId="18" xfId="0" applyBorder="1" applyAlignment="1">
      <alignment horizontal="justify" vertical="center" wrapText="1"/>
    </xf>
    <xf numFmtId="0" fontId="0" fillId="4" borderId="18" xfId="0" applyFill="1" applyBorder="1" applyAlignment="1">
      <alignment horizontal="center" vertical="center"/>
    </xf>
    <xf numFmtId="0" fontId="0" fillId="0" borderId="18" xfId="0" applyBorder="1" applyAlignment="1" applyProtection="1">
      <alignment horizontal="center" vertical="center"/>
      <protection locked="0"/>
    </xf>
    <xf numFmtId="4" fontId="0" fillId="0" borderId="18" xfId="0" applyNumberFormat="1" applyBorder="1" applyAlignment="1" applyProtection="1">
      <alignment horizontal="center" vertical="center"/>
      <protection locked="0"/>
    </xf>
    <xf numFmtId="4" fontId="0" fillId="4" borderId="18" xfId="0" applyNumberFormat="1" applyFill="1" applyBorder="1" applyAlignment="1">
      <alignment horizontal="center" vertical="center"/>
    </xf>
    <xf numFmtId="2" fontId="0" fillId="4" borderId="18" xfId="0" applyNumberFormat="1" applyFill="1" applyBorder="1" applyAlignment="1">
      <alignment horizontal="center" vertical="center"/>
    </xf>
    <xf numFmtId="166" fontId="0" fillId="0" borderId="18" xfId="0" applyNumberFormat="1" applyBorder="1" applyAlignment="1" applyProtection="1">
      <alignment horizontal="center" vertical="center"/>
      <protection locked="0"/>
    </xf>
    <xf numFmtId="0" fontId="24" fillId="7" borderId="4" xfId="0" applyFont="1" applyFill="1" applyBorder="1" applyAlignment="1">
      <alignment horizontal="justify" vertical="center" wrapText="1"/>
    </xf>
    <xf numFmtId="0" fontId="24" fillId="7" borderId="6" xfId="0" applyFont="1" applyFill="1" applyBorder="1" applyAlignment="1">
      <alignment horizontal="center" vertical="center"/>
    </xf>
    <xf numFmtId="0" fontId="24" fillId="7" borderId="5" xfId="0" applyFont="1" applyFill="1" applyBorder="1" applyAlignment="1">
      <alignment horizontal="center" vertical="center"/>
    </xf>
    <xf numFmtId="4" fontId="24" fillId="7" borderId="18" xfId="0" applyNumberFormat="1" applyFont="1" applyFill="1" applyBorder="1" applyAlignment="1">
      <alignment horizontal="center" vertical="center"/>
    </xf>
    <xf numFmtId="0" fontId="0" fillId="0" borderId="0" xfId="0" applyAlignment="1">
      <alignment horizontal="justify" vertical="top" wrapText="1"/>
    </xf>
    <xf numFmtId="2" fontId="0" fillId="0" borderId="18" xfId="0" applyNumberFormat="1" applyBorder="1" applyAlignment="1" applyProtection="1">
      <alignment horizontal="center" vertical="center"/>
      <protection locked="0"/>
    </xf>
    <xf numFmtId="167" fontId="4" fillId="0" borderId="0" xfId="3" applyNumberFormat="1"/>
    <xf numFmtId="164" fontId="4" fillId="0" borderId="0" xfId="1"/>
    <xf numFmtId="0" fontId="0" fillId="0" borderId="0" xfId="0" applyAlignment="1">
      <alignment horizontal="justify"/>
    </xf>
    <xf numFmtId="0" fontId="6" fillId="0" borderId="26" xfId="0" applyFont="1" applyBorder="1" applyAlignment="1">
      <alignment horizontal="center" vertical="center"/>
    </xf>
    <xf numFmtId="0" fontId="6" fillId="0" borderId="29" xfId="0" applyFont="1" applyBorder="1" applyAlignment="1">
      <alignment horizontal="center" vertical="center"/>
    </xf>
    <xf numFmtId="0" fontId="7" fillId="0" borderId="0" xfId="0" applyFont="1" applyBorder="1" applyAlignment="1">
      <alignment horizontal="center" vertical="center" wrapText="1"/>
    </xf>
    <xf numFmtId="0" fontId="7" fillId="0" borderId="30" xfId="0" applyFont="1" applyBorder="1" applyAlignment="1">
      <alignment horizontal="center" vertical="center" wrapText="1"/>
    </xf>
    <xf numFmtId="0" fontId="31" fillId="0" borderId="29" xfId="0" applyFont="1" applyBorder="1" applyAlignment="1">
      <alignment horizontal="left" vertical="center"/>
    </xf>
    <xf numFmtId="0" fontId="31" fillId="0" borderId="0" xfId="0" applyFont="1" applyBorder="1" applyAlignment="1">
      <alignment horizontal="left" vertical="center"/>
    </xf>
    <xf numFmtId="0" fontId="31" fillId="0" borderId="31" xfId="0" applyFont="1" applyBorder="1" applyAlignment="1">
      <alignment horizontal="left" vertical="center"/>
    </xf>
    <xf numFmtId="0" fontId="30" fillId="0" borderId="33" xfId="0" applyFont="1" applyBorder="1" applyAlignment="1">
      <alignment horizontal="left" vertical="center" wrapText="1"/>
    </xf>
    <xf numFmtId="0" fontId="16" fillId="0" borderId="29" xfId="0" applyFont="1" applyBorder="1" applyAlignment="1">
      <alignment horizontal="center" vertical="center"/>
    </xf>
    <xf numFmtId="0" fontId="32" fillId="0" borderId="0" xfId="0" applyFont="1" applyBorder="1" applyAlignment="1">
      <alignment horizontal="center" vertical="center" wrapText="1"/>
    </xf>
    <xf numFmtId="0" fontId="32" fillId="0" borderId="30" xfId="0" applyFont="1" applyBorder="1" applyAlignment="1">
      <alignment horizontal="center" vertical="center" wrapText="1"/>
    </xf>
    <xf numFmtId="0" fontId="33" fillId="0" borderId="31" xfId="0" applyFont="1" applyBorder="1" applyAlignment="1">
      <alignment horizontal="left" vertical="center" wrapText="1"/>
    </xf>
    <xf numFmtId="17" fontId="34" fillId="0" borderId="33" xfId="0" quotePrefix="1" applyNumberFormat="1" applyFont="1" applyBorder="1" applyAlignment="1">
      <alignment horizontal="center" vertical="center" wrapText="1"/>
    </xf>
    <xf numFmtId="0" fontId="29" fillId="0" borderId="14" xfId="0" applyFont="1" applyBorder="1" applyAlignment="1">
      <alignment horizontal="center" vertical="center"/>
    </xf>
    <xf numFmtId="0" fontId="29" fillId="0" borderId="16" xfId="0" applyFont="1" applyBorder="1" applyAlignment="1">
      <alignment horizontal="justify" vertical="center" wrapText="1"/>
    </xf>
    <xf numFmtId="0" fontId="29" fillId="0" borderId="1" xfId="0" applyFont="1" applyBorder="1" applyAlignment="1">
      <alignment horizontal="center" vertical="center"/>
    </xf>
    <xf numFmtId="0" fontId="29" fillId="0" borderId="9" xfId="0" applyFont="1" applyBorder="1" applyAlignment="1">
      <alignment horizontal="justify" vertical="center" wrapText="1"/>
    </xf>
    <xf numFmtId="0" fontId="29" fillId="0" borderId="9" xfId="0" applyFont="1" applyBorder="1" applyAlignment="1">
      <alignment horizontal="left" vertical="center" wrapText="1"/>
    </xf>
    <xf numFmtId="0" fontId="29" fillId="0" borderId="24" xfId="0" applyFont="1" applyBorder="1" applyAlignment="1">
      <alignment horizontal="center" vertical="center"/>
    </xf>
    <xf numFmtId="0" fontId="29" fillId="0" borderId="8" xfId="0" applyFont="1" applyBorder="1" applyAlignment="1">
      <alignment horizontal="left" vertical="center" wrapText="1"/>
    </xf>
    <xf numFmtId="0" fontId="16" fillId="3" borderId="17" xfId="0" quotePrefix="1" applyFont="1" applyFill="1" applyBorder="1" applyAlignment="1">
      <alignment horizontal="center" vertical="top"/>
    </xf>
    <xf numFmtId="0" fontId="16" fillId="3" borderId="17" xfId="0" applyNumberFormat="1" applyFont="1" applyFill="1" applyBorder="1" applyAlignment="1">
      <alignment horizontal="left" vertical="top" wrapText="1"/>
    </xf>
    <xf numFmtId="165" fontId="16" fillId="3" borderId="17" xfId="2" applyFont="1" applyFill="1" applyBorder="1" applyAlignment="1" applyProtection="1">
      <alignment horizontal="center" vertical="top"/>
    </xf>
    <xf numFmtId="10" fontId="0" fillId="0" borderId="0" xfId="0" applyNumberFormat="1"/>
    <xf numFmtId="10" fontId="12" fillId="0" borderId="21" xfId="2" applyNumberFormat="1" applyFont="1" applyBorder="1" applyAlignment="1" applyProtection="1">
      <alignment horizontal="center" vertical="center"/>
    </xf>
    <xf numFmtId="4" fontId="35" fillId="0" borderId="20" xfId="3" applyNumberFormat="1" applyFont="1" applyBorder="1" applyAlignment="1" applyProtection="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9" fontId="36" fillId="0" borderId="0" xfId="3" applyFont="1" applyBorder="1" applyAlignment="1" applyProtection="1">
      <alignment horizontal="center" vertical="center"/>
    </xf>
    <xf numFmtId="165" fontId="12" fillId="0" borderId="0" xfId="2" applyFont="1" applyBorder="1" applyAlignment="1" applyProtection="1">
      <alignment horizontal="center" vertical="center"/>
    </xf>
    <xf numFmtId="10" fontId="12" fillId="0" borderId="0" xfId="3" applyNumberFormat="1" applyFont="1" applyBorder="1" applyAlignment="1" applyProtection="1">
      <alignment horizontal="center" vertical="center"/>
    </xf>
    <xf numFmtId="10" fontId="36" fillId="0" borderId="21" xfId="2" applyNumberFormat="1" applyFont="1" applyBorder="1" applyAlignment="1" applyProtection="1">
      <alignment horizontal="center" vertical="center"/>
    </xf>
    <xf numFmtId="165" fontId="36" fillId="5" borderId="18" xfId="0" applyNumberFormat="1" applyFont="1" applyFill="1" applyBorder="1" applyAlignment="1">
      <alignment vertical="center"/>
    </xf>
    <xf numFmtId="10" fontId="4" fillId="0" borderId="0" xfId="3" applyNumberFormat="1" applyAlignment="1">
      <alignment horizontal="center" vertical="center"/>
    </xf>
    <xf numFmtId="0" fontId="16" fillId="3" borderId="11" xfId="0" quotePrefix="1" applyFont="1" applyFill="1" applyBorder="1" applyAlignment="1">
      <alignment horizontal="center" vertical="top"/>
    </xf>
    <xf numFmtId="0" fontId="16" fillId="3" borderId="19" xfId="0" applyFont="1" applyFill="1" applyBorder="1" applyAlignment="1">
      <alignment horizontal="center" vertical="top"/>
    </xf>
    <xf numFmtId="0" fontId="16" fillId="3" borderId="11" xfId="0" applyFont="1" applyFill="1" applyBorder="1" applyAlignment="1">
      <alignment horizontal="left" vertical="top" wrapText="1"/>
    </xf>
    <xf numFmtId="0" fontId="16" fillId="3" borderId="19" xfId="0" applyFont="1" applyFill="1" applyBorder="1" applyAlignment="1">
      <alignment horizontal="left" vertical="top" wrapText="1"/>
    </xf>
    <xf numFmtId="165" fontId="16" fillId="3" borderId="11" xfId="2" applyFont="1" applyFill="1" applyBorder="1" applyAlignment="1" applyProtection="1">
      <alignment horizontal="center" vertical="top"/>
    </xf>
    <xf numFmtId="165" fontId="16" fillId="3" borderId="19" xfId="2" applyFont="1" applyFill="1" applyBorder="1" applyAlignment="1" applyProtection="1">
      <alignment horizontal="center" vertical="top"/>
    </xf>
    <xf numFmtId="0" fontId="13" fillId="0" borderId="27" xfId="0" applyFont="1" applyBorder="1" applyAlignment="1">
      <alignment horizontal="left" wrapText="1"/>
    </xf>
    <xf numFmtId="0" fontId="13" fillId="0" borderId="28" xfId="0" applyFont="1" applyBorder="1" applyAlignment="1">
      <alignment horizontal="left" wrapText="1"/>
    </xf>
    <xf numFmtId="0" fontId="30" fillId="0" borderId="32" xfId="0" applyFont="1" applyBorder="1" applyAlignment="1">
      <alignment horizontal="left" vertical="center"/>
    </xf>
    <xf numFmtId="0" fontId="30" fillId="0" borderId="3" xfId="0" applyFont="1" applyBorder="1" applyAlignment="1">
      <alignment horizontal="left" vertical="center"/>
    </xf>
    <xf numFmtId="0" fontId="16" fillId="0" borderId="34"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37" xfId="0" applyFont="1" applyBorder="1" applyAlignment="1">
      <alignment horizontal="center" vertical="center" wrapText="1"/>
    </xf>
    <xf numFmtId="0" fontId="30" fillId="0" borderId="29" xfId="0" applyFont="1" applyBorder="1" applyAlignment="1">
      <alignment vertical="top"/>
    </xf>
    <xf numFmtId="0" fontId="30" fillId="0" borderId="0" xfId="0" applyFont="1" applyBorder="1" applyAlignment="1"/>
    <xf numFmtId="0" fontId="30" fillId="0" borderId="32" xfId="0" applyFont="1" applyBorder="1" applyAlignment="1">
      <alignment vertical="top" wrapText="1"/>
    </xf>
    <xf numFmtId="0" fontId="30" fillId="0" borderId="3" xfId="0" applyFont="1" applyBorder="1" applyAlignment="1"/>
    <xf numFmtId="165" fontId="16" fillId="0" borderId="13" xfId="2" applyFont="1" applyBorder="1" applyAlignment="1" applyProtection="1">
      <alignment horizontal="center" vertical="center"/>
    </xf>
    <xf numFmtId="0" fontId="30" fillId="0" borderId="12" xfId="0" applyFont="1" applyBorder="1" applyAlignment="1">
      <alignment horizontal="center" vertical="center"/>
    </xf>
    <xf numFmtId="165" fontId="29" fillId="0" borderId="13" xfId="2" applyFont="1" applyBorder="1" applyAlignment="1" applyProtection="1">
      <alignment horizontal="center" vertical="center"/>
    </xf>
    <xf numFmtId="0" fontId="30" fillId="0" borderId="12" xfId="0" applyFont="1" applyBorder="1" applyAlignment="1"/>
    <xf numFmtId="0" fontId="30" fillId="0" borderId="25" xfId="0" applyFont="1" applyBorder="1" applyAlignment="1"/>
    <xf numFmtId="0" fontId="6" fillId="0" borderId="11" xfId="0" applyFont="1" applyBorder="1" applyAlignment="1">
      <alignment horizontal="center" vertical="center"/>
    </xf>
    <xf numFmtId="0" fontId="6" fillId="0" borderId="19" xfId="0" applyFont="1" applyBorder="1" applyAlignment="1">
      <alignment horizontal="center" vertical="center"/>
    </xf>
    <xf numFmtId="165" fontId="6" fillId="0" borderId="11" xfId="2" applyFont="1" applyBorder="1" applyAlignment="1" applyProtection="1">
      <alignment horizontal="center" vertical="center"/>
    </xf>
    <xf numFmtId="165" fontId="6" fillId="0" borderId="19" xfId="2" applyFont="1" applyBorder="1" applyAlignment="1" applyProtection="1">
      <alignment horizontal="center" vertical="center"/>
    </xf>
    <xf numFmtId="0" fontId="2" fillId="0" borderId="0" xfId="0" applyFont="1" applyAlignment="1">
      <alignment horizontal="center"/>
    </xf>
    <xf numFmtId="0" fontId="0" fillId="0" borderId="0" xfId="0" applyAlignment="1">
      <alignment horizontal="center"/>
    </xf>
    <xf numFmtId="0" fontId="16" fillId="5" borderId="17" xfId="0" applyFont="1" applyFill="1" applyBorder="1" applyAlignment="1">
      <alignment horizontal="center" vertical="center"/>
    </xf>
    <xf numFmtId="0" fontId="16" fillId="5" borderId="19" xfId="0" applyFont="1" applyFill="1" applyBorder="1" applyAlignment="1">
      <alignment horizontal="center" vertical="center"/>
    </xf>
    <xf numFmtId="165" fontId="16" fillId="5" borderId="17" xfId="2" applyFont="1" applyFill="1" applyBorder="1" applyAlignment="1" applyProtection="1">
      <alignment horizontal="center" vertical="center"/>
    </xf>
    <xf numFmtId="165" fontId="16" fillId="5" borderId="19" xfId="2" applyFont="1" applyFill="1" applyBorder="1" applyAlignment="1" applyProtection="1">
      <alignment horizontal="center" vertical="center"/>
    </xf>
    <xf numFmtId="0" fontId="12" fillId="0" borderId="11" xfId="0" applyFont="1" applyBorder="1" applyAlignment="1">
      <alignment horizontal="left" vertical="top" wrapText="1"/>
    </xf>
    <xf numFmtId="0" fontId="12" fillId="0" borderId="19" xfId="0" applyFont="1" applyBorder="1" applyAlignment="1">
      <alignment horizontal="left" vertical="top" wrapText="1"/>
    </xf>
    <xf numFmtId="4" fontId="12" fillId="0" borderId="11" xfId="2" applyNumberFormat="1" applyFont="1" applyBorder="1" applyAlignment="1" applyProtection="1">
      <alignment horizontal="center" vertical="top"/>
    </xf>
    <xf numFmtId="4" fontId="12" fillId="0" borderId="19" xfId="2" applyNumberFormat="1" applyFont="1" applyBorder="1" applyAlignment="1" applyProtection="1">
      <alignment horizontal="center" vertical="top"/>
    </xf>
    <xf numFmtId="10" fontId="12" fillId="0" borderId="11" xfId="3" applyNumberFormat="1" applyFont="1" applyBorder="1" applyAlignment="1" applyProtection="1">
      <alignment horizontal="center" vertical="top"/>
    </xf>
    <xf numFmtId="10" fontId="12" fillId="0" borderId="19" xfId="3" applyNumberFormat="1" applyFont="1" applyBorder="1" applyAlignment="1" applyProtection="1">
      <alignment horizontal="center" vertical="top"/>
    </xf>
    <xf numFmtId="0" fontId="12" fillId="5" borderId="18" xfId="0" applyFont="1" applyFill="1" applyBorder="1" applyAlignment="1">
      <alignment horizontal="center" vertical="center"/>
    </xf>
    <xf numFmtId="165" fontId="12" fillId="5" borderId="17" xfId="2" applyFont="1" applyFill="1" applyBorder="1" applyAlignment="1" applyProtection="1">
      <alignment horizontal="center" vertical="center"/>
    </xf>
    <xf numFmtId="165" fontId="12" fillId="5" borderId="19" xfId="2" applyFont="1" applyFill="1" applyBorder="1" applyAlignment="1" applyProtection="1">
      <alignment horizontal="center" vertical="center"/>
    </xf>
    <xf numFmtId="10" fontId="37" fillId="5" borderId="17" xfId="3" applyNumberFormat="1" applyFont="1" applyFill="1" applyBorder="1" applyAlignment="1" applyProtection="1">
      <alignment horizontal="center" vertical="center"/>
    </xf>
    <xf numFmtId="10" fontId="37" fillId="5" borderId="19" xfId="3" applyNumberFormat="1" applyFont="1" applyFill="1" applyBorder="1" applyAlignment="1" applyProtection="1">
      <alignment horizontal="center" vertical="center"/>
    </xf>
    <xf numFmtId="0" fontId="12" fillId="0" borderId="11" xfId="0" quotePrefix="1" applyFont="1" applyBorder="1" applyAlignment="1">
      <alignment horizontal="center" vertical="top"/>
    </xf>
    <xf numFmtId="0" fontId="12" fillId="0" borderId="19" xfId="0" applyFont="1" applyBorder="1" applyAlignment="1">
      <alignment horizontal="center" vertical="top"/>
    </xf>
    <xf numFmtId="0" fontId="12" fillId="0" borderId="17"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8" xfId="0" applyFont="1" applyBorder="1" applyAlignment="1">
      <alignment horizontal="center" vertical="center" wrapText="1"/>
    </xf>
    <xf numFmtId="4" fontId="12" fillId="0" borderId="17" xfId="1" applyNumberFormat="1" applyFont="1" applyBorder="1" applyAlignment="1" applyProtection="1">
      <alignment horizontal="center" vertical="center" wrapText="1"/>
    </xf>
    <xf numFmtId="4" fontId="12" fillId="0" borderId="23" xfId="1" applyNumberFormat="1" applyFont="1" applyBorder="1" applyAlignment="1" applyProtection="1">
      <alignment horizontal="center" vertical="center" wrapText="1"/>
    </xf>
    <xf numFmtId="0" fontId="12" fillId="0" borderId="17" xfId="0" quotePrefix="1" applyFont="1" applyBorder="1" applyAlignment="1">
      <alignment horizontal="center" vertical="top"/>
    </xf>
    <xf numFmtId="0" fontId="13" fillId="0" borderId="2" xfId="0" applyFont="1" applyBorder="1" applyAlignment="1">
      <alignment horizontal="right" wrapText="1"/>
    </xf>
    <xf numFmtId="0" fontId="12" fillId="0" borderId="2" xfId="0" applyFont="1" applyBorder="1" applyAlignment="1">
      <alignment horizontal="right" wrapText="1"/>
    </xf>
    <xf numFmtId="0" fontId="2" fillId="0" borderId="7" xfId="0" applyFont="1" applyBorder="1" applyAlignment="1">
      <alignment horizontal="left" vertical="center"/>
    </xf>
    <xf numFmtId="0" fontId="2" fillId="0" borderId="3" xfId="0" applyFont="1" applyBorder="1" applyAlignment="1">
      <alignment horizontal="left" vertical="center"/>
    </xf>
    <xf numFmtId="0" fontId="2" fillId="0" borderId="8" xfId="0" applyFont="1" applyBorder="1" applyAlignment="1">
      <alignment horizontal="left" vertical="center"/>
    </xf>
    <xf numFmtId="10" fontId="37" fillId="5" borderId="13" xfId="3" applyNumberFormat="1" applyFont="1" applyFill="1" applyBorder="1" applyAlignment="1" applyProtection="1">
      <alignment horizontal="center" vertical="center"/>
    </xf>
    <xf numFmtId="10" fontId="37" fillId="5" borderId="25" xfId="3" applyNumberFormat="1" applyFont="1" applyFill="1" applyBorder="1" applyAlignment="1" applyProtection="1">
      <alignment horizontal="center" vertical="center"/>
    </xf>
    <xf numFmtId="165" fontId="12" fillId="5" borderId="13" xfId="2" applyFont="1" applyFill="1" applyBorder="1" applyAlignment="1" applyProtection="1">
      <alignment horizontal="center" vertical="center"/>
    </xf>
    <xf numFmtId="165" fontId="12" fillId="5" borderId="25" xfId="2" applyFont="1" applyFill="1" applyBorder="1" applyAlignment="1" applyProtection="1">
      <alignment horizontal="center" vertical="center"/>
    </xf>
    <xf numFmtId="0" fontId="2" fillId="0" borderId="0" xfId="0" applyFont="1" applyAlignment="1">
      <alignment horizontal="center" vertical="center"/>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2" fillId="0" borderId="4" xfId="0" applyFont="1" applyBorder="1" applyAlignment="1">
      <alignment horizontal="left" vertical="top" wrapText="1"/>
    </xf>
    <xf numFmtId="0" fontId="23" fillId="0" borderId="0" xfId="0" applyFont="1" applyAlignment="1">
      <alignment horizontal="center" vertical="center"/>
    </xf>
    <xf numFmtId="0" fontId="8" fillId="0" borderId="0" xfId="0" applyFont="1" applyAlignment="1">
      <alignment horizontal="center" vertical="center"/>
    </xf>
    <xf numFmtId="0" fontId="8" fillId="0" borderId="3" xfId="0" applyFont="1" applyBorder="1" applyAlignment="1">
      <alignment horizontal="center" vertical="center"/>
    </xf>
    <xf numFmtId="0" fontId="2" fillId="0" borderId="15" xfId="0" applyFont="1" applyBorder="1" applyAlignment="1">
      <alignment horizontal="center" vertical="center"/>
    </xf>
    <xf numFmtId="0" fontId="8" fillId="4" borderId="0" xfId="0" applyFont="1" applyFill="1" applyAlignment="1">
      <alignment horizontal="center" vertical="center"/>
    </xf>
    <xf numFmtId="0" fontId="2" fillId="0" borderId="14" xfId="0" applyFont="1" applyBorder="1" applyAlignment="1">
      <alignment horizontal="right" vertical="center" wrapText="1"/>
    </xf>
    <xf numFmtId="0" fontId="2" fillId="0" borderId="15" xfId="0" applyFont="1" applyBorder="1" applyAlignment="1">
      <alignment horizontal="right" vertical="center" wrapText="1"/>
    </xf>
    <xf numFmtId="0" fontId="2" fillId="0" borderId="7" xfId="0" applyFont="1" applyBorder="1" applyAlignment="1">
      <alignment horizontal="right" vertical="center"/>
    </xf>
    <xf numFmtId="0" fontId="2" fillId="0" borderId="3" xfId="0" applyFont="1" applyBorder="1" applyAlignment="1">
      <alignment horizontal="right"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9" fillId="0" borderId="0" xfId="0" applyFont="1" applyAlignment="1">
      <alignment horizontal="right" vertical="center"/>
    </xf>
    <xf numFmtId="0" fontId="19" fillId="0" borderId="9" xfId="0" applyFont="1" applyBorder="1" applyAlignment="1">
      <alignment horizontal="right" vertical="center"/>
    </xf>
    <xf numFmtId="0" fontId="2" fillId="0" borderId="7" xfId="0" applyFont="1" applyBorder="1" applyAlignment="1">
      <alignment horizontal="left" vertical="top" wrapText="1"/>
    </xf>
    <xf numFmtId="0" fontId="2" fillId="0" borderId="3" xfId="0" applyFont="1" applyBorder="1" applyAlignment="1">
      <alignment horizontal="left" vertical="top" wrapText="1"/>
    </xf>
    <xf numFmtId="0" fontId="2" fillId="0" borderId="8" xfId="0" applyFont="1" applyBorder="1" applyAlignment="1">
      <alignment horizontal="left" vertical="top" wrapText="1"/>
    </xf>
    <xf numFmtId="0" fontId="2" fillId="0" borderId="3" xfId="0" applyFont="1" applyBorder="1" applyAlignment="1">
      <alignment horizontal="center" vertical="center"/>
    </xf>
    <xf numFmtId="49" fontId="2" fillId="0" borderId="3" xfId="0" applyNumberFormat="1" applyFont="1" applyBorder="1" applyAlignment="1">
      <alignment horizontal="center" vertical="center"/>
    </xf>
    <xf numFmtId="49" fontId="6" fillId="0" borderId="0" xfId="0" applyNumberFormat="1" applyFont="1" applyAlignment="1">
      <alignment horizontal="center" vertical="center"/>
    </xf>
    <xf numFmtId="0" fontId="22" fillId="0" borderId="0" xfId="0" applyFont="1" applyAlignment="1">
      <alignment horizontal="center" vertical="center"/>
    </xf>
  </cellXfs>
  <cellStyles count="5">
    <cellStyle name="Moeda" xfId="2" builtinId="4"/>
    <cellStyle name="Normal" xfId="0" builtinId="0"/>
    <cellStyle name="Normal 2" xfId="4"/>
    <cellStyle name="Porcentagem" xfId="3" builtinId="5"/>
    <cellStyle name="Vírgula" xfId="1" builtinId="3"/>
  </cellStyles>
  <dxfs count="8">
    <dxf>
      <font>
        <b/>
        <i val="0"/>
        <color rgb="FFFF0000"/>
      </font>
    </dxf>
    <dxf>
      <font>
        <b/>
        <i val="0"/>
        <color rgb="FFFF0000"/>
      </font>
    </dxf>
    <dxf>
      <font>
        <b/>
        <i val="0"/>
        <color rgb="FFFF0000"/>
      </font>
    </dxf>
    <dxf>
      <font>
        <b/>
        <i val="0"/>
        <color auto="1"/>
      </font>
      <fill>
        <patternFill>
          <bgColor theme="4" tint="0.39994506668294322"/>
        </patternFill>
      </fill>
    </dxf>
    <dxf>
      <font>
        <b/>
        <i val="0"/>
        <color auto="1"/>
      </font>
      <fill>
        <patternFill>
          <bgColor theme="4" tint="0.39994506668294322"/>
        </patternFill>
      </fill>
    </dxf>
    <dxf>
      <font>
        <b/>
        <i val="0"/>
        <color auto="1"/>
      </font>
      <fill>
        <patternFill>
          <bgColor theme="4" tint="0.39994506668294322"/>
        </patternFill>
      </fill>
    </dxf>
    <dxf>
      <font>
        <b/>
        <i val="0"/>
        <color auto="1"/>
      </font>
      <fill>
        <patternFill>
          <bgColor theme="4" tint="0.39994506668294322"/>
        </patternFill>
      </fill>
    </dxf>
    <dxf>
      <font>
        <b/>
        <i val="0"/>
        <color auto="1"/>
      </font>
      <fill>
        <patternFill>
          <bgColor theme="4" tint="0.39994506668294322"/>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1F4FF"/>
      <color rgb="FF5F9ED7"/>
      <color rgb="FF003399"/>
      <color rgb="FFCCECFF"/>
      <color rgb="FF33CCFF"/>
      <color rgb="FF3399FF"/>
      <color rgb="FF004274"/>
      <color rgb="FFDFED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ctrlProps/ctrlProp1.xml><?xml version="1.0" encoding="utf-8"?>
<formControlPr xmlns="http://schemas.microsoft.com/office/spreadsheetml/2009/9/main" objectType="CheckBox" checked="Checked" fmlaLink="[4]DADOS!$D$52" lockText="1" noThreeD="1"/>
</file>

<file path=xl/ctrlProps/ctrlProp2.xml><?xml version="1.0" encoding="utf-8"?>
<formControlPr xmlns="http://schemas.microsoft.com/office/spreadsheetml/2009/9/main" objectType="CheckBox" fmlaLink="[4]DADOS!$D$53"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1</xdr:col>
      <xdr:colOff>657638</xdr:colOff>
      <xdr:row>0</xdr:row>
      <xdr:rowOff>1221441</xdr:rowOff>
    </xdr:to>
    <xdr:pic>
      <xdr:nvPicPr>
        <xdr:cNvPr id="2" name="Imagem 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1"/>
        <a:stretch>
          <a:fillRect/>
        </a:stretch>
      </xdr:blipFill>
      <xdr:spPr>
        <a:xfrm>
          <a:off x="47625" y="57150"/>
          <a:ext cx="1219613" cy="11642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610013</xdr:colOff>
      <xdr:row>0</xdr:row>
      <xdr:rowOff>1164291</xdr:rowOff>
    </xdr:to>
    <xdr:pic>
      <xdr:nvPicPr>
        <xdr:cNvPr id="3" name="Imagem 2">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1219613" cy="11642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1203293</xdr:colOff>
      <xdr:row>38</xdr:row>
      <xdr:rowOff>117951</xdr:rowOff>
    </xdr:from>
    <xdr:ext cx="3279424" cy="328616"/>
    <mc:AlternateContent xmlns:mc="http://schemas.openxmlformats.org/markup-compatibility/2006" xmlns:a14="http://schemas.microsoft.com/office/drawing/2010/main">
      <mc:Choice Requires="a14">
        <xdr:sp macro="" textlink="">
          <xdr:nvSpPr>
            <xdr:cNvPr id="2" name="CaixaDeTexto 1">
              <a:extLst>
                <a:ext uri="{FF2B5EF4-FFF2-40B4-BE49-F238E27FC236}">
                  <a16:creationId xmlns:a16="http://schemas.microsoft.com/office/drawing/2014/main" xmlns="" id="{00000000-0008-0000-0500-000002000000}"/>
                </a:ext>
              </a:extLst>
            </xdr:cNvPr>
            <xdr:cNvSpPr txBox="1"/>
          </xdr:nvSpPr>
          <xdr:spPr>
            <a:xfrm>
              <a:off x="2089118" y="9642951"/>
              <a:ext cx="3279424" cy="3286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m:rPr>
                        <m:sty m:val="p"/>
                      </m:rPr>
                      <a:rPr lang="pt-BR" sz="1100" b="0" i="0">
                        <a:latin typeface="Cambria Math" panose="02040503050406030204" pitchFamily="18" charset="0"/>
                      </a:rPr>
                      <m:t>BDI</m:t>
                    </m:r>
                    <m:r>
                      <a:rPr lang="pt-BR" sz="1100" b="0" i="0">
                        <a:latin typeface="Cambria Math" panose="02040503050406030204" pitchFamily="18" charset="0"/>
                      </a:rPr>
                      <m:t>=</m:t>
                    </m:r>
                    <m:f>
                      <m:fPr>
                        <m:ctrlPr>
                          <a:rPr lang="pt-BR" sz="1100" b="0" i="1">
                            <a:latin typeface="Cambria Math" panose="02040503050406030204" pitchFamily="18" charset="0"/>
                          </a:rPr>
                        </m:ctrlPr>
                      </m:fPr>
                      <m:num>
                        <m:d>
                          <m:dPr>
                            <m:ctrlPr>
                              <a:rPr lang="pt-BR" sz="1100" b="0" i="1">
                                <a:latin typeface="Cambria Math" panose="02040503050406030204" pitchFamily="18" charset="0"/>
                              </a:rPr>
                            </m:ctrlPr>
                          </m:dPr>
                          <m:e>
                            <m:r>
                              <a:rPr lang="pt-BR" sz="1100" b="0" i="0">
                                <a:latin typeface="Cambria Math" panose="02040503050406030204" pitchFamily="18" charset="0"/>
                              </a:rPr>
                              <m:t>1+</m:t>
                            </m:r>
                            <m:r>
                              <m:rPr>
                                <m:sty m:val="p"/>
                              </m:rPr>
                              <a:rPr lang="pt-BR" sz="1100" b="0" i="0">
                                <a:latin typeface="Cambria Math" panose="02040503050406030204" pitchFamily="18" charset="0"/>
                              </a:rPr>
                              <m:t>AC</m:t>
                            </m:r>
                            <m:r>
                              <a:rPr lang="pt-BR" sz="1100" b="0" i="0">
                                <a:latin typeface="Cambria Math" panose="02040503050406030204" pitchFamily="18" charset="0"/>
                              </a:rPr>
                              <m:t>+</m:t>
                            </m:r>
                            <m:r>
                              <m:rPr>
                                <m:sty m:val="p"/>
                              </m:rPr>
                              <a:rPr lang="pt-BR" sz="1100" b="0" i="0">
                                <a:latin typeface="Cambria Math" panose="02040503050406030204" pitchFamily="18" charset="0"/>
                              </a:rPr>
                              <m:t>S</m:t>
                            </m:r>
                            <m:r>
                              <a:rPr lang="pt-BR" sz="1100" b="0" i="0">
                                <a:latin typeface="Cambria Math" panose="02040503050406030204" pitchFamily="18" charset="0"/>
                              </a:rPr>
                              <m:t>+</m:t>
                            </m:r>
                            <m:r>
                              <m:rPr>
                                <m:sty m:val="p"/>
                              </m:rPr>
                              <a:rPr lang="pt-BR" sz="1100" b="0" i="0">
                                <a:latin typeface="Cambria Math" panose="02040503050406030204" pitchFamily="18" charset="0"/>
                              </a:rPr>
                              <m:t>R</m:t>
                            </m:r>
                            <m:r>
                              <a:rPr lang="pt-BR" sz="1100" b="0" i="0">
                                <a:latin typeface="Cambria Math" panose="02040503050406030204" pitchFamily="18" charset="0"/>
                              </a:rPr>
                              <m:t>+</m:t>
                            </m:r>
                            <m:r>
                              <m:rPr>
                                <m:sty m:val="p"/>
                              </m:rPr>
                              <a:rPr lang="pt-BR" sz="1100" b="0" i="0">
                                <a:latin typeface="Cambria Math" panose="02040503050406030204" pitchFamily="18" charset="0"/>
                              </a:rPr>
                              <m:t>G</m:t>
                            </m:r>
                          </m:e>
                        </m:d>
                        <m:r>
                          <a:rPr lang="pt-BR" sz="1100" b="0" i="0">
                            <a:latin typeface="Cambria Math" panose="02040503050406030204" pitchFamily="18" charset="0"/>
                          </a:rPr>
                          <m:t>∗</m:t>
                        </m:r>
                        <m:d>
                          <m:dPr>
                            <m:ctrlPr>
                              <a:rPr lang="pt-BR" sz="1100" b="0" i="1">
                                <a:latin typeface="Cambria Math" panose="02040503050406030204" pitchFamily="18" charset="0"/>
                              </a:rPr>
                            </m:ctrlPr>
                          </m:dPr>
                          <m:e>
                            <m:r>
                              <a:rPr lang="pt-BR" sz="1100" b="0" i="0">
                                <a:latin typeface="Cambria Math" panose="02040503050406030204" pitchFamily="18" charset="0"/>
                              </a:rPr>
                              <m:t>1+</m:t>
                            </m:r>
                            <m:r>
                              <m:rPr>
                                <m:sty m:val="p"/>
                              </m:rPr>
                              <a:rPr lang="pt-BR" sz="1100" b="0" i="0">
                                <a:latin typeface="Cambria Math" panose="02040503050406030204" pitchFamily="18" charset="0"/>
                              </a:rPr>
                              <m:t>DF</m:t>
                            </m:r>
                          </m:e>
                        </m:d>
                        <m:r>
                          <a:rPr lang="pt-BR" sz="1100" b="0" i="0">
                            <a:latin typeface="Cambria Math" panose="02040503050406030204" pitchFamily="18" charset="0"/>
                          </a:rPr>
                          <m:t>∗</m:t>
                        </m:r>
                        <m:d>
                          <m:dPr>
                            <m:ctrlPr>
                              <a:rPr lang="pt-BR" sz="1100" b="0" i="1">
                                <a:latin typeface="Cambria Math" panose="02040503050406030204" pitchFamily="18" charset="0"/>
                              </a:rPr>
                            </m:ctrlPr>
                          </m:dPr>
                          <m:e>
                            <m:r>
                              <a:rPr lang="pt-BR" sz="1100" b="0" i="0">
                                <a:latin typeface="Cambria Math" panose="02040503050406030204" pitchFamily="18" charset="0"/>
                              </a:rPr>
                              <m:t>1+</m:t>
                            </m:r>
                            <m:r>
                              <m:rPr>
                                <m:sty m:val="p"/>
                              </m:rPr>
                              <a:rPr lang="pt-BR" sz="1100" b="0" i="0">
                                <a:latin typeface="Cambria Math" panose="02040503050406030204" pitchFamily="18" charset="0"/>
                              </a:rPr>
                              <m:t>L</m:t>
                            </m:r>
                          </m:e>
                        </m:d>
                      </m:num>
                      <m:den>
                        <m:r>
                          <a:rPr lang="pt-BR" sz="1100" b="0" i="0">
                            <a:latin typeface="Cambria Math" panose="02040503050406030204" pitchFamily="18" charset="0"/>
                          </a:rPr>
                          <m:t>1−</m:t>
                        </m:r>
                        <m:r>
                          <m:rPr>
                            <m:sty m:val="p"/>
                          </m:rPr>
                          <a:rPr lang="pt-BR" sz="1100" b="0" i="0">
                            <a:latin typeface="Cambria Math" panose="02040503050406030204" pitchFamily="18" charset="0"/>
                          </a:rPr>
                          <m:t>CP</m:t>
                        </m:r>
                        <m:r>
                          <a:rPr lang="pt-BR" sz="1100" b="0" i="0">
                            <a:latin typeface="Cambria Math" panose="02040503050406030204" pitchFamily="18" charset="0"/>
                          </a:rPr>
                          <m:t>−</m:t>
                        </m:r>
                        <m:r>
                          <m:rPr>
                            <m:sty m:val="p"/>
                          </m:rPr>
                          <a:rPr lang="pt-BR" sz="1100" b="0" i="0">
                            <a:latin typeface="Cambria Math" panose="02040503050406030204" pitchFamily="18" charset="0"/>
                          </a:rPr>
                          <m:t>ISS</m:t>
                        </m:r>
                        <m:r>
                          <a:rPr lang="pt-BR" sz="1100" b="0" i="0">
                            <a:latin typeface="Cambria Math" panose="02040503050406030204" pitchFamily="18" charset="0"/>
                          </a:rPr>
                          <m:t>−</m:t>
                        </m:r>
                        <m:r>
                          <m:rPr>
                            <m:sty m:val="p"/>
                          </m:rPr>
                          <a:rPr lang="pt-BR" sz="1100" b="0" i="0">
                            <a:latin typeface="Cambria Math" panose="02040503050406030204" pitchFamily="18" charset="0"/>
                          </a:rPr>
                          <m:t>CRPB</m:t>
                        </m:r>
                      </m:den>
                    </m:f>
                    <m:r>
                      <a:rPr lang="pt-BR" sz="1100" b="0" i="0">
                        <a:latin typeface="Cambria Math" panose="02040503050406030204" pitchFamily="18" charset="0"/>
                      </a:rPr>
                      <m:t>−1</m:t>
                    </m:r>
                  </m:oMath>
                </m:oMathPara>
              </a14:m>
              <a:endParaRPr lang="pt-BR" sz="1100" b="0" i="0">
                <a:latin typeface="Cambria" panose="02040503050406030204" pitchFamily="18" charset="0"/>
                <a:ea typeface="Cambria" panose="02040503050406030204" pitchFamily="18" charset="0"/>
              </a:endParaRPr>
            </a:p>
          </xdr:txBody>
        </xdr:sp>
      </mc:Choice>
      <mc:Fallback xmlns="">
        <xdr:sp macro="" textlink="">
          <xdr:nvSpPr>
            <xdr:cNvPr id="2" name="CaixaDeTexto 1"/>
            <xdr:cNvSpPr txBox="1"/>
          </xdr:nvSpPr>
          <xdr:spPr>
            <a:xfrm>
              <a:off x="2089118" y="9642951"/>
              <a:ext cx="3279424" cy="3286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BDI=((1+AC+S+R+G)∗(1+DF)∗(1+L))/(1−CP−ISS−CRPB)−1</a:t>
              </a:r>
              <a:endParaRPr lang="pt-BR" sz="1100" b="0" i="0">
                <a:latin typeface="Cambria" panose="02040503050406030204" pitchFamily="18" charset="0"/>
                <a:ea typeface="Cambria" panose="02040503050406030204" pitchFamily="18" charset="0"/>
              </a:endParaRPr>
            </a:p>
          </xdr:txBody>
        </xdr:sp>
      </mc:Fallback>
    </mc:AlternateContent>
    <xdr:clientData/>
  </xdr:oneCellAnchor>
  <mc:AlternateContent xmlns:mc="http://schemas.openxmlformats.org/markup-compatibility/2006">
    <mc:Choice xmlns:a14="http://schemas.microsoft.com/office/drawing/2010/main" Requires="a14">
      <xdr:twoCellAnchor editAs="oneCell">
        <xdr:from>
          <xdr:col>0</xdr:col>
          <xdr:colOff>47625</xdr:colOff>
          <xdr:row>33</xdr:row>
          <xdr:rowOff>0</xdr:rowOff>
        </xdr:from>
        <xdr:to>
          <xdr:col>0</xdr:col>
          <xdr:colOff>314325</xdr:colOff>
          <xdr:row>34</xdr:row>
          <xdr:rowOff>47625</xdr:rowOff>
        </xdr:to>
        <xdr:sp macro="" textlink="">
          <xdr:nvSpPr>
            <xdr:cNvPr id="5121" name="Check Box 1" hidden="1">
              <a:extLst>
                <a:ext uri="{63B3BB69-23CF-44E3-9099-C40C66FF867C}">
                  <a14:compatExt spid="_x0000_s5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33</xdr:row>
          <xdr:rowOff>161925</xdr:rowOff>
        </xdr:from>
        <xdr:to>
          <xdr:col>0</xdr:col>
          <xdr:colOff>314325</xdr:colOff>
          <xdr:row>35</xdr:row>
          <xdr:rowOff>9525</xdr:rowOff>
        </xdr:to>
        <xdr:sp macro="" textlink="">
          <xdr:nvSpPr>
            <xdr:cNvPr id="5122" name="Check Box 2" hidden="1">
              <a:extLst>
                <a:ext uri="{63B3BB69-23CF-44E3-9099-C40C66FF867C}">
                  <a14:compatExt spid="_x0000_s5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xdr:col>
      <xdr:colOff>603218</xdr:colOff>
      <xdr:row>47</xdr:row>
      <xdr:rowOff>0</xdr:rowOff>
    </xdr:from>
    <xdr:ext cx="1403461" cy="316882"/>
    <mc:AlternateContent xmlns:mc="http://schemas.openxmlformats.org/markup-compatibility/2006" xmlns:a14="http://schemas.microsoft.com/office/drawing/2010/main">
      <mc:Choice Requires="a14">
        <xdr:sp macro="" textlink="">
          <xdr:nvSpPr>
            <xdr:cNvPr id="5" name="CaixaDeTexto 4">
              <a:extLst>
                <a:ext uri="{FF2B5EF4-FFF2-40B4-BE49-F238E27FC236}">
                  <a16:creationId xmlns:a16="http://schemas.microsoft.com/office/drawing/2014/main" xmlns="" id="{00000000-0008-0000-0500-000005000000}"/>
                </a:ext>
              </a:extLst>
            </xdr:cNvPr>
            <xdr:cNvSpPr txBox="1"/>
          </xdr:nvSpPr>
          <xdr:spPr>
            <a:xfrm>
              <a:off x="2870168" y="13462476"/>
              <a:ext cx="1403461" cy="3168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m:rPr>
                        <m:sty m:val="p"/>
                      </m:rPr>
                      <a:rPr lang="pt-BR" sz="1100" b="0" i="0">
                        <a:latin typeface="Cambria Math" panose="02040503050406030204" pitchFamily="18" charset="0"/>
                      </a:rPr>
                      <m:t>LDI</m:t>
                    </m:r>
                    <m:r>
                      <a:rPr lang="pt-BR" sz="1100" b="0" i="0">
                        <a:latin typeface="Cambria Math" panose="02040503050406030204" pitchFamily="18" charset="0"/>
                      </a:rPr>
                      <m:t>=</m:t>
                    </m:r>
                    <m:d>
                      <m:dPr>
                        <m:ctrlPr>
                          <a:rPr lang="pt-BR" sz="1100" b="0" i="1">
                            <a:latin typeface="Cambria Math" panose="02040503050406030204" pitchFamily="18" charset="0"/>
                          </a:rPr>
                        </m:ctrlPr>
                      </m:dPr>
                      <m:e>
                        <m:r>
                          <a:rPr lang="pt-BR" sz="1100" b="0" i="1">
                            <a:latin typeface="Cambria Math" panose="02040503050406030204" pitchFamily="18" charset="0"/>
                          </a:rPr>
                          <m:t>1+</m:t>
                        </m:r>
                        <m:r>
                          <a:rPr lang="pt-BR" sz="1100" b="0" i="1">
                            <a:latin typeface="Cambria Math" panose="02040503050406030204" pitchFamily="18" charset="0"/>
                          </a:rPr>
                          <m:t>𝐷𝐼</m:t>
                        </m:r>
                      </m:e>
                    </m:d>
                    <m:r>
                      <a:rPr lang="pt-BR" sz="1100" b="0" i="1">
                        <a:latin typeface="Cambria Math" panose="02040503050406030204" pitchFamily="18" charset="0"/>
                      </a:rPr>
                      <m:t>∗</m:t>
                    </m:r>
                    <m:f>
                      <m:fPr>
                        <m:ctrlPr>
                          <a:rPr lang="pt-BR" sz="1100" b="0" i="1">
                            <a:latin typeface="Cambria Math" panose="02040503050406030204" pitchFamily="18" charset="0"/>
                          </a:rPr>
                        </m:ctrlPr>
                      </m:fPr>
                      <m:num>
                        <m:r>
                          <a:rPr lang="pt-BR" sz="1100" b="0" i="1">
                            <a:latin typeface="Cambria Math" panose="02040503050406030204" pitchFamily="18" charset="0"/>
                          </a:rPr>
                          <m:t>1+</m:t>
                        </m:r>
                        <m:r>
                          <a:rPr lang="pt-BR" sz="1100" b="0" i="1">
                            <a:latin typeface="Cambria Math" panose="02040503050406030204" pitchFamily="18" charset="0"/>
                          </a:rPr>
                          <m:t>𝐿</m:t>
                        </m:r>
                      </m:num>
                      <m:den>
                        <m:r>
                          <a:rPr lang="pt-BR" sz="1100" b="0" i="1">
                            <a:latin typeface="Cambria Math" panose="02040503050406030204" pitchFamily="18" charset="0"/>
                          </a:rPr>
                          <m:t>1−</m:t>
                        </m:r>
                        <m:r>
                          <a:rPr lang="pt-BR" sz="1100" b="0" i="1">
                            <a:latin typeface="Cambria Math" panose="02040503050406030204" pitchFamily="18" charset="0"/>
                          </a:rPr>
                          <m:t>𝐼</m:t>
                        </m:r>
                      </m:den>
                    </m:f>
                  </m:oMath>
                </m:oMathPara>
              </a14:m>
              <a:endParaRPr lang="pt-BR" sz="1100" b="0" i="0">
                <a:latin typeface="Cambria" panose="02040503050406030204" pitchFamily="18" charset="0"/>
                <a:ea typeface="Cambria" panose="02040503050406030204" pitchFamily="18" charset="0"/>
              </a:endParaRPr>
            </a:p>
          </xdr:txBody>
        </xdr:sp>
      </mc:Choice>
      <mc:Fallback xmlns="">
        <xdr:sp macro="" textlink="">
          <xdr:nvSpPr>
            <xdr:cNvPr id="5" name="CaixaDeTexto 4"/>
            <xdr:cNvSpPr txBox="1"/>
          </xdr:nvSpPr>
          <xdr:spPr>
            <a:xfrm>
              <a:off x="2870168" y="13462476"/>
              <a:ext cx="1403461" cy="3168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LDI=(1+𝐷𝐼)∗(1+𝐿)/(1−𝐼)</a:t>
              </a:r>
              <a:endParaRPr lang="pt-BR" sz="1100" b="0" i="0">
                <a:latin typeface="Cambria" panose="02040503050406030204" pitchFamily="18" charset="0"/>
                <a:ea typeface="Cambria" panose="02040503050406030204" pitchFamily="18" charset="0"/>
              </a:endParaRPr>
            </a:p>
          </xdr:txBody>
        </xdr:sp>
      </mc:Fallback>
    </mc:AlternateContent>
    <xdr:clientData/>
  </xdr:oneCellAnchor>
  <xdr:twoCellAnchor editAs="oneCell">
    <xdr:from>
      <xdr:col>0</xdr:col>
      <xdr:colOff>1</xdr:colOff>
      <xdr:row>0</xdr:row>
      <xdr:rowOff>215350</xdr:rowOff>
    </xdr:from>
    <xdr:to>
      <xdr:col>1</xdr:col>
      <xdr:colOff>333375</xdr:colOff>
      <xdr:row>0</xdr:row>
      <xdr:rowOff>1379641</xdr:rowOff>
    </xdr:to>
    <xdr:pic>
      <xdr:nvPicPr>
        <xdr:cNvPr id="11" name="Imagem 10">
          <a:extLst>
            <a:ext uri="{FF2B5EF4-FFF2-40B4-BE49-F238E27FC236}">
              <a16:creationId xmlns:a16="http://schemas.microsoft.com/office/drawing/2014/main" xmlns="" id="{00000000-0008-0000-0500-00000B000000}"/>
            </a:ext>
          </a:extLst>
        </xdr:cNvPr>
        <xdr:cNvPicPr>
          <a:picLocks noChangeAspect="1"/>
        </xdr:cNvPicPr>
      </xdr:nvPicPr>
      <xdr:blipFill>
        <a:blip xmlns:r="http://schemas.openxmlformats.org/officeDocument/2006/relationships" r:embed="rId1"/>
        <a:stretch>
          <a:fillRect/>
        </a:stretch>
      </xdr:blipFill>
      <xdr:spPr>
        <a:xfrm>
          <a:off x="1" y="215350"/>
          <a:ext cx="1219613" cy="116429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p20\Folha\Users\gpp002\OneDrive\Engenharia_PMSA\PROJETOS\2019.003%20-%20REFORMA%20GINASIO%20MARIO%20COVAS\LICITA&#199;&#195;O_R01\PM_V3.0.5-GMC-201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pp002/OneDrive/PROJETOS/049.2024%20-%20CPRD%20PORTO%20ROYALE/4%20-%20El&#233;trica/ANEXO%20II-D_PLAN-R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049.2024%20-%20CPRD%20PORTO%20ROYALE%20(Proc.%203192-24)/3%20-%20Reservat&#243;rio/ANEXO%20II-C_PLAN-R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pp20\Folha\Users\gpp002\OneDrive\PROJETOS\031.2023%20-%20Filtro%2002%20ETA%20VP\PLAN-Filtro_02_ETA-R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DADOS"/>
      <sheetName val="NOVO"/>
      <sheetName val="BDI"/>
      <sheetName val="ORÇAMENTO"/>
      <sheetName val="CÁLCULO"/>
      <sheetName val="EVENTOS"/>
      <sheetName val="CRONO"/>
      <sheetName val="CRONOPLE"/>
      <sheetName val="PLE"/>
      <sheetName val="QCI"/>
      <sheetName val="BM"/>
      <sheetName val="RRE"/>
      <sheetName val="OFÍCIO"/>
    </sheetNames>
    <sheetDataSet>
      <sheetData sheetId="0"/>
      <sheetData sheetId="1">
        <row r="18">
          <cell r="F18" t="str">
            <v>DESONERADO</v>
          </cell>
        </row>
      </sheetData>
      <sheetData sheetId="2"/>
      <sheetData sheetId="3">
        <row r="138">
          <cell r="A138" t="str">
            <v>(SELECIONAR)</v>
          </cell>
        </row>
        <row r="139">
          <cell r="A139" t="str">
            <v>Construção e Reforma de Edifícios</v>
          </cell>
        </row>
        <row r="140">
          <cell r="A140" t="str">
            <v>Construção de Praças Urbanas, Rodovias, Ferrovias e recapeamento e pavimentação de vias urbanas</v>
          </cell>
        </row>
        <row r="141">
          <cell r="A141" t="str">
            <v>Construção de Redes de Abastecimento de Água, Coleta de Esgoto</v>
          </cell>
        </row>
        <row r="142">
          <cell r="A142" t="str">
            <v>Construção e Manutenção de Estações e Redes de Distribuição de Energia Elétrica</v>
          </cell>
        </row>
        <row r="143">
          <cell r="A143" t="str">
            <v>Obras Portuárias, Marítimas e Fluviais</v>
          </cell>
        </row>
        <row r="144">
          <cell r="A144" t="str">
            <v>Fornecimento de Materiais e Equipamentos (aquisição indireta - em conjunto com licitação de obras)</v>
          </cell>
        </row>
        <row r="145">
          <cell r="A145" t="str">
            <v>Fornecimento de Materiais e Equipamentos (aquisição direta)</v>
          </cell>
        </row>
        <row r="146">
          <cell r="A146" t="str">
            <v>Estudos e Projetos, Planos e Gerenciamento e outros correlatos</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M 4 - ORÇAMENTO"/>
      <sheetName val="ITEM 4 - COTAÇÕES"/>
    </sheetNames>
    <sheetDataSet>
      <sheetData sheetId="0" refreshError="1"/>
      <sheetData sheetId="1">
        <row r="12">
          <cell r="A12" t="str">
            <v>1.</v>
          </cell>
          <cell r="B12" t="str">
            <v>TRABALHOS TÉCNICOS</v>
          </cell>
          <cell r="O12">
            <v>33086.5</v>
          </cell>
        </row>
        <row r="13">
          <cell r="A13" t="str">
            <v>1.1</v>
          </cell>
          <cell r="B13" t="str">
            <v>ELABORAÇÃO DE PROJETO DE ENTRADA DE ENERGIA ELÉTRICA JUNTO A CONCESSIONÁRIA, COM MEDIÇÃO EM MÉDIA TENSÃO E DEMANDA ACIMA DE 300 KVA A 2 MVA (CPOS 01.06.041)</v>
          </cell>
          <cell r="C13" t="str">
            <v>-</v>
          </cell>
          <cell r="D13">
            <v>1</v>
          </cell>
          <cell r="E13" t="str">
            <v xml:space="preserve">UN </v>
          </cell>
          <cell r="N13">
            <v>33086.5</v>
          </cell>
          <cell r="O13">
            <v>33086.5</v>
          </cell>
        </row>
        <row r="14">
          <cell r="A14" t="str">
            <v>2.</v>
          </cell>
          <cell r="B14" t="str">
            <v>CABINE DE MEDIÇÃO E TRANSFORMAÇÃO E RAMAL DE ENTRADA</v>
          </cell>
          <cell r="G14">
            <v>121428.23999999999</v>
          </cell>
          <cell r="K14">
            <v>534823.62999999989</v>
          </cell>
          <cell r="M14">
            <v>362432.77999999991</v>
          </cell>
          <cell r="O14">
            <v>461239.32999999984</v>
          </cell>
        </row>
        <row r="15">
          <cell r="A15" t="str">
            <v>2.1</v>
          </cell>
          <cell r="B15" t="str">
            <v>ABRAÇADEIRA TIPO CUNHA PARA ELETRODUTO DE 1 1/2", GALV.A FOGO</v>
          </cell>
          <cell r="C15" t="str">
            <v>INCA</v>
          </cell>
          <cell r="D15">
            <v>10</v>
          </cell>
          <cell r="E15" t="str">
            <v>PÇ</v>
          </cell>
          <cell r="F15">
            <v>2.8</v>
          </cell>
          <cell r="G15">
            <v>28</v>
          </cell>
          <cell r="J15">
            <v>4.55</v>
          </cell>
          <cell r="K15">
            <v>45.5</v>
          </cell>
          <cell r="L15">
            <v>4.24</v>
          </cell>
          <cell r="M15">
            <v>42.400000000000006</v>
          </cell>
          <cell r="N15">
            <v>3.86</v>
          </cell>
          <cell r="O15">
            <v>38.6</v>
          </cell>
        </row>
        <row r="16">
          <cell r="A16" t="str">
            <v>2.2</v>
          </cell>
          <cell r="B16" t="str">
            <v>ABRAÇADEIRA TIPO CUNHA PARA ELETRODUTO DE 3/4", GALV.A FOGO</v>
          </cell>
          <cell r="C16" t="str">
            <v>INCA</v>
          </cell>
          <cell r="D16">
            <v>60</v>
          </cell>
          <cell r="E16" t="str">
            <v>PÇ</v>
          </cell>
          <cell r="F16">
            <v>1.55</v>
          </cell>
          <cell r="G16">
            <v>93</v>
          </cell>
          <cell r="J16">
            <v>3.25</v>
          </cell>
          <cell r="K16">
            <v>195</v>
          </cell>
          <cell r="L16">
            <v>1.98</v>
          </cell>
          <cell r="M16">
            <v>118.8</v>
          </cell>
          <cell r="N16">
            <v>2.2599999999999998</v>
          </cell>
          <cell r="O16">
            <v>135.6</v>
          </cell>
        </row>
        <row r="17">
          <cell r="A17" t="str">
            <v>2.3</v>
          </cell>
          <cell r="B17" t="str">
            <v>ACESSÓRIOS PARA FIXAÇÃO DIVERSOS</v>
          </cell>
          <cell r="D17">
            <v>1</v>
          </cell>
          <cell r="E17" t="str">
            <v>VB</v>
          </cell>
          <cell r="J17">
            <v>650</v>
          </cell>
          <cell r="K17">
            <v>650</v>
          </cell>
          <cell r="L17">
            <v>0</v>
          </cell>
          <cell r="M17">
            <v>0</v>
          </cell>
          <cell r="N17">
            <v>325</v>
          </cell>
          <cell r="O17">
            <v>325</v>
          </cell>
        </row>
        <row r="18">
          <cell r="A18" t="str">
            <v>2.4</v>
          </cell>
          <cell r="B18" t="str">
            <v>ARAME DE AÇO 12 BWG</v>
          </cell>
          <cell r="D18">
            <v>2</v>
          </cell>
          <cell r="E18" t="str">
            <v>RL</v>
          </cell>
          <cell r="F18">
            <v>35.9</v>
          </cell>
          <cell r="G18">
            <v>71.8</v>
          </cell>
          <cell r="J18">
            <v>19.5</v>
          </cell>
          <cell r="K18">
            <v>39</v>
          </cell>
          <cell r="L18">
            <v>32.590000000000003</v>
          </cell>
          <cell r="M18">
            <v>65.180000000000007</v>
          </cell>
          <cell r="N18">
            <v>29.33</v>
          </cell>
          <cell r="O18">
            <v>58.66</v>
          </cell>
        </row>
        <row r="19">
          <cell r="A19" t="str">
            <v>2.5</v>
          </cell>
          <cell r="B19" t="str">
            <v>ARRUELA DE ALUMÍNIO PARA ELETRODUTO DE 1 1/2"</v>
          </cell>
          <cell r="C19" t="str">
            <v>INCA</v>
          </cell>
          <cell r="D19">
            <v>8</v>
          </cell>
          <cell r="E19" t="str">
            <v>PÇ</v>
          </cell>
          <cell r="F19">
            <v>2.66</v>
          </cell>
          <cell r="G19">
            <v>21.28</v>
          </cell>
          <cell r="J19">
            <v>5.85</v>
          </cell>
          <cell r="K19">
            <v>46.8</v>
          </cell>
          <cell r="L19">
            <v>2.52</v>
          </cell>
          <cell r="M19">
            <v>20.16</v>
          </cell>
          <cell r="N19">
            <v>3.67</v>
          </cell>
          <cell r="O19">
            <v>29.36</v>
          </cell>
        </row>
        <row r="20">
          <cell r="A20" t="str">
            <v>2.6</v>
          </cell>
          <cell r="B20" t="str">
            <v>BARRAMENTO TIPO VERGALHÃO DE COBRE 3/8"</v>
          </cell>
          <cell r="C20" t="str">
            <v>MAGNET</v>
          </cell>
          <cell r="D20">
            <v>90</v>
          </cell>
          <cell r="E20" t="str">
            <v>MT</v>
          </cell>
          <cell r="F20">
            <v>294.5</v>
          </cell>
          <cell r="G20">
            <v>26505</v>
          </cell>
          <cell r="J20">
            <v>109.2</v>
          </cell>
          <cell r="K20">
            <v>9828</v>
          </cell>
          <cell r="L20">
            <v>193.17</v>
          </cell>
          <cell r="M20">
            <v>17385.3</v>
          </cell>
          <cell r="N20">
            <v>198.95</v>
          </cell>
          <cell r="O20">
            <v>17905.5</v>
          </cell>
        </row>
        <row r="21">
          <cell r="A21" t="str">
            <v>2.7</v>
          </cell>
          <cell r="B21" t="str">
            <v>BLOCO AUTÔNOMO PARA ILUMINAÇÃO DE EMERGÊNCIA COM 2 FAROIS DE 55W E BATERIA SELADA OU EQUIVALENTE COM FLUXO LUMINOSO DE NO MÍNIMO 2.200 LÚMENS</v>
          </cell>
          <cell r="C21" t="str">
            <v>UNITRON</v>
          </cell>
          <cell r="D21">
            <v>2</v>
          </cell>
          <cell r="E21" t="str">
            <v>PÇ</v>
          </cell>
          <cell r="F21">
            <v>98.5</v>
          </cell>
          <cell r="G21">
            <v>197</v>
          </cell>
          <cell r="J21">
            <v>240.5</v>
          </cell>
          <cell r="K21">
            <v>481</v>
          </cell>
          <cell r="L21">
            <v>22.02</v>
          </cell>
          <cell r="M21">
            <v>44.04</v>
          </cell>
          <cell r="N21">
            <v>120.34</v>
          </cell>
          <cell r="O21">
            <v>240.68</v>
          </cell>
        </row>
        <row r="22">
          <cell r="A22" t="str">
            <v>2.8</v>
          </cell>
          <cell r="B22" t="str">
            <v>BUCHA DE ALUMÍNIO PARA ELETRODUTO DE 1 1/2"</v>
          </cell>
          <cell r="C22" t="str">
            <v>INCA</v>
          </cell>
          <cell r="D22">
            <v>8</v>
          </cell>
          <cell r="E22" t="str">
            <v>PÇ</v>
          </cell>
          <cell r="F22">
            <v>2.84</v>
          </cell>
          <cell r="G22">
            <v>22.72</v>
          </cell>
          <cell r="J22">
            <v>5.2</v>
          </cell>
          <cell r="K22">
            <v>41.6</v>
          </cell>
          <cell r="L22">
            <v>3.37</v>
          </cell>
          <cell r="M22">
            <v>26.96</v>
          </cell>
          <cell r="N22">
            <v>3.8</v>
          </cell>
          <cell r="O22">
            <v>30.4</v>
          </cell>
        </row>
        <row r="23">
          <cell r="A23" t="str">
            <v>2.9</v>
          </cell>
          <cell r="B23" t="str">
            <v>CABO DE COBRE 25mm², ISOLADO PARA 12/20kV EPR COMPACT 105 GRAUS</v>
          </cell>
          <cell r="C23" t="str">
            <v>PRYSMIAN</v>
          </cell>
          <cell r="D23">
            <v>90</v>
          </cell>
          <cell r="E23" t="str">
            <v>M</v>
          </cell>
          <cell r="F23">
            <v>94.25</v>
          </cell>
          <cell r="G23">
            <v>8482.5</v>
          </cell>
          <cell r="J23">
            <v>26</v>
          </cell>
          <cell r="K23">
            <v>2340</v>
          </cell>
          <cell r="L23">
            <v>82.59</v>
          </cell>
          <cell r="M23">
            <v>7433.1</v>
          </cell>
          <cell r="N23">
            <v>67.61</v>
          </cell>
          <cell r="O23">
            <v>6084.9</v>
          </cell>
        </row>
        <row r="24">
          <cell r="A24" t="str">
            <v>2.10</v>
          </cell>
          <cell r="B24" t="str">
            <v>CABO DE COBRE 35mm², ISOLADO PARA 1 kV NA COR VERDE</v>
          </cell>
          <cell r="C24" t="str">
            <v>PRYSMIAN / FICAP</v>
          </cell>
          <cell r="D24">
            <v>25</v>
          </cell>
          <cell r="E24" t="str">
            <v>M</v>
          </cell>
          <cell r="F24">
            <v>54.9</v>
          </cell>
          <cell r="G24">
            <v>1372.5</v>
          </cell>
          <cell r="J24">
            <v>39</v>
          </cell>
          <cell r="K24">
            <v>975</v>
          </cell>
          <cell r="L24">
            <v>31.93</v>
          </cell>
          <cell r="M24">
            <v>798.25</v>
          </cell>
          <cell r="N24">
            <v>41.94</v>
          </cell>
          <cell r="O24">
            <v>1048.5</v>
          </cell>
        </row>
        <row r="25">
          <cell r="A25" t="str">
            <v>2.11</v>
          </cell>
          <cell r="B25" t="str">
            <v>CABO DE COBRE EXTRAFLEXÍVEL 750V, 2,5mm² PRETO</v>
          </cell>
          <cell r="C25" t="str">
            <v>PRYSMIAN / FICAP</v>
          </cell>
          <cell r="D25">
            <v>200</v>
          </cell>
          <cell r="E25" t="str">
            <v>MT</v>
          </cell>
          <cell r="F25">
            <v>2.69</v>
          </cell>
          <cell r="G25">
            <v>538</v>
          </cell>
          <cell r="J25">
            <v>3.9000000000000004</v>
          </cell>
          <cell r="K25">
            <v>780.00000000000011</v>
          </cell>
          <cell r="L25">
            <v>0</v>
          </cell>
          <cell r="M25">
            <v>0</v>
          </cell>
          <cell r="N25">
            <v>2.19</v>
          </cell>
          <cell r="O25">
            <v>438</v>
          </cell>
        </row>
        <row r="26">
          <cell r="A26" t="str">
            <v>2.12</v>
          </cell>
          <cell r="B26" t="str">
            <v>CABO DE COBRE EXTRAFLEXÍVEL 750V, 2,5mm² VERDE</v>
          </cell>
          <cell r="C26" t="str">
            <v>PRYSMIAN / FICAP</v>
          </cell>
          <cell r="D26">
            <v>100</v>
          </cell>
          <cell r="E26" t="str">
            <v>MT</v>
          </cell>
          <cell r="F26">
            <v>2.69</v>
          </cell>
          <cell r="G26">
            <v>269</v>
          </cell>
          <cell r="J26">
            <v>3.9000000000000004</v>
          </cell>
          <cell r="K26">
            <v>390.00000000000006</v>
          </cell>
          <cell r="L26">
            <v>0</v>
          </cell>
          <cell r="M26">
            <v>0</v>
          </cell>
          <cell r="N26">
            <v>2.19</v>
          </cell>
          <cell r="O26">
            <v>219</v>
          </cell>
        </row>
        <row r="27">
          <cell r="A27" t="str">
            <v>2.13</v>
          </cell>
          <cell r="B27" t="str">
            <v>CABO DE COBRE EXTRAFLEXÍVEL 240mm², ISOLADO PARA 1 kV TIPO EPROTENAX COR PRETA</v>
          </cell>
          <cell r="C27" t="str">
            <v>PRYSMIAN / FICAP</v>
          </cell>
          <cell r="D27">
            <v>150</v>
          </cell>
          <cell r="E27" t="str">
            <v>MT</v>
          </cell>
          <cell r="F27">
            <v>259.94</v>
          </cell>
          <cell r="G27">
            <v>38991</v>
          </cell>
          <cell r="J27">
            <v>227.5</v>
          </cell>
          <cell r="K27">
            <v>34125</v>
          </cell>
          <cell r="L27">
            <v>217.48</v>
          </cell>
          <cell r="M27">
            <v>32622</v>
          </cell>
          <cell r="N27">
            <v>234.97</v>
          </cell>
          <cell r="O27">
            <v>35245.5</v>
          </cell>
        </row>
        <row r="28">
          <cell r="A28" t="str">
            <v>2.14</v>
          </cell>
          <cell r="B28" t="str">
            <v>CABO DE COBRE EXTRAFLEXÍVEL 240mm², ISOLADO PARA 1 kV TIPO EPROTENAX COR AZUL CLARO PRETA</v>
          </cell>
          <cell r="C28" t="str">
            <v>PRYSMIAN / FICAP</v>
          </cell>
          <cell r="D28">
            <v>30</v>
          </cell>
          <cell r="E28" t="str">
            <v>MT</v>
          </cell>
          <cell r="F28">
            <v>259.94</v>
          </cell>
          <cell r="G28">
            <v>7798.2</v>
          </cell>
          <cell r="J28">
            <v>227.5</v>
          </cell>
          <cell r="K28">
            <v>6825</v>
          </cell>
          <cell r="L28">
            <v>217.48</v>
          </cell>
          <cell r="M28">
            <v>6524.4</v>
          </cell>
          <cell r="N28">
            <v>234.97</v>
          </cell>
          <cell r="O28">
            <v>7049.1</v>
          </cell>
        </row>
        <row r="29">
          <cell r="A29" t="str">
            <v>2.15</v>
          </cell>
          <cell r="B29" t="str">
            <v>CABO DE COBRE NU 25mm² (INTERLIGAÇÕES DO ATERRAMENTO ÀS PARTES METÁLICAS)</v>
          </cell>
          <cell r="C29" t="str">
            <v>PRYSMIAN / FICAP</v>
          </cell>
          <cell r="D29">
            <v>30</v>
          </cell>
          <cell r="E29" t="str">
            <v>MT</v>
          </cell>
          <cell r="F29">
            <v>34</v>
          </cell>
          <cell r="G29">
            <v>1020</v>
          </cell>
          <cell r="J29">
            <v>32.5</v>
          </cell>
          <cell r="K29">
            <v>975</v>
          </cell>
          <cell r="L29">
            <v>28.96</v>
          </cell>
          <cell r="M29">
            <v>868.80000000000007</v>
          </cell>
          <cell r="N29">
            <v>31.82</v>
          </cell>
          <cell r="O29">
            <v>954.6</v>
          </cell>
        </row>
        <row r="30">
          <cell r="A30" t="str">
            <v>2.16</v>
          </cell>
          <cell r="B30" t="str">
            <v>CABO DE COBRE NU 35mm² (ANEL DE ATERRAMENTO APARENTE)</v>
          </cell>
          <cell r="C30" t="str">
            <v>PRYSMIAN / FICAP</v>
          </cell>
          <cell r="D30">
            <v>40</v>
          </cell>
          <cell r="E30" t="str">
            <v>MT</v>
          </cell>
          <cell r="F30">
            <v>41.11</v>
          </cell>
          <cell r="G30">
            <v>1644.4</v>
          </cell>
          <cell r="J30">
            <v>39</v>
          </cell>
          <cell r="K30">
            <v>1560</v>
          </cell>
          <cell r="L30">
            <v>39.76</v>
          </cell>
          <cell r="M30">
            <v>1590.3999999999999</v>
          </cell>
          <cell r="N30">
            <v>39.950000000000003</v>
          </cell>
          <cell r="O30">
            <v>1598</v>
          </cell>
        </row>
        <row r="31">
          <cell r="A31" t="str">
            <v>2.17</v>
          </cell>
          <cell r="B31" t="str">
            <v>CAIXA DE CONCRETO CIRCULAR IMPERMEABILIZADA DIÂMETRO 1000 mm E PROFUNDIDADE MÍNIMA DE 1200 mm, COM TAMPA CONTENDO ORIFÍCIO PARA INSPEÇÃO DE 150 mm, CONFORME DESENHO 15 DA GED 2859 (DRENO DE ÓLEO)</v>
          </cell>
          <cell r="D31">
            <v>1</v>
          </cell>
          <cell r="E31" t="str">
            <v>PÇ</v>
          </cell>
          <cell r="G31">
            <v>0</v>
          </cell>
          <cell r="J31">
            <v>1625</v>
          </cell>
          <cell r="K31">
            <v>1625</v>
          </cell>
          <cell r="L31">
            <v>1039.3599999999999</v>
          </cell>
          <cell r="M31">
            <v>1039.3599999999999</v>
          </cell>
          <cell r="N31">
            <v>1332.18</v>
          </cell>
          <cell r="O31">
            <v>1332.18</v>
          </cell>
        </row>
        <row r="32">
          <cell r="A32" t="str">
            <v>2.18</v>
          </cell>
          <cell r="B32" t="str">
            <v>CAIXA DE MADEIRA CONTENDO UM PAR DE LUVAS DE BORRACHA COM ISOLAÇÃO PARA 15 kV, DUAS LUVAS DE COBERTURA DE VAQUETA PARA A LUVA DE MÉDIA TENSÃO E UM FRASCO DE TALCO NEUTRO</v>
          </cell>
          <cell r="D32">
            <v>1</v>
          </cell>
          <cell r="E32" t="str">
            <v>CJ</v>
          </cell>
          <cell r="G32">
            <v>0</v>
          </cell>
          <cell r="J32">
            <v>624</v>
          </cell>
          <cell r="K32">
            <v>624</v>
          </cell>
          <cell r="L32">
            <v>98.25</v>
          </cell>
          <cell r="M32">
            <v>98.25</v>
          </cell>
          <cell r="N32">
            <v>361.12</v>
          </cell>
          <cell r="O32">
            <v>361.12</v>
          </cell>
        </row>
        <row r="33">
          <cell r="A33" t="str">
            <v>2.19</v>
          </cell>
          <cell r="B33" t="str">
            <v>CAIXA DE PASSAGEM 800 X 800 X 1200 mm (C X L X P) MAIS 200 MM PREENCHIDOS COM PEDRA BRITADA (NÚMERO 2) NO FUNDO, COM DRENO E TAMPA DE CONCRETO (ENTRADA DE MÉDIA TENSÃO)</v>
          </cell>
          <cell r="D33">
            <v>1</v>
          </cell>
          <cell r="E33" t="str">
            <v>PÇ</v>
          </cell>
          <cell r="G33">
            <v>0</v>
          </cell>
          <cell r="I33">
            <v>0</v>
          </cell>
          <cell r="J33">
            <v>2142.4</v>
          </cell>
          <cell r="K33">
            <v>2142.4</v>
          </cell>
          <cell r="L33">
            <v>1912.42</v>
          </cell>
          <cell r="M33">
            <v>1912.42</v>
          </cell>
          <cell r="N33">
            <v>2027.41</v>
          </cell>
          <cell r="O33">
            <v>2027.41</v>
          </cell>
        </row>
        <row r="34">
          <cell r="A34" t="str">
            <v>2.20</v>
          </cell>
          <cell r="B34" t="str">
            <v>CAIXA DE PASSAGEM EM ALUMÍNIO DE 10 X 10 X 5 cm</v>
          </cell>
          <cell r="C34" t="str">
            <v>DAISA</v>
          </cell>
          <cell r="D34">
            <v>2</v>
          </cell>
          <cell r="E34" t="str">
            <v>PÇ</v>
          </cell>
          <cell r="F34">
            <v>69.48</v>
          </cell>
          <cell r="G34">
            <v>138.96</v>
          </cell>
          <cell r="J34">
            <v>28.6</v>
          </cell>
          <cell r="K34">
            <v>57.2</v>
          </cell>
          <cell r="L34">
            <v>26.32</v>
          </cell>
          <cell r="M34">
            <v>52.64</v>
          </cell>
          <cell r="N34">
            <v>41.46</v>
          </cell>
          <cell r="O34">
            <v>82.92</v>
          </cell>
        </row>
        <row r="35">
          <cell r="A35" t="str">
            <v>2.21</v>
          </cell>
          <cell r="B35" t="str">
            <v>CAIXA DE PROTEÇÃO PARA EXTINTOR PARA AMBIENTE EXTERNO, RESISTENTE ÀS INTEMPÉRIES</v>
          </cell>
          <cell r="D35">
            <v>1</v>
          </cell>
          <cell r="E35" t="str">
            <v>PÇ</v>
          </cell>
          <cell r="G35">
            <v>0</v>
          </cell>
          <cell r="J35">
            <v>162.5</v>
          </cell>
          <cell r="K35">
            <v>162.5</v>
          </cell>
          <cell r="L35">
            <v>388.03</v>
          </cell>
          <cell r="M35">
            <v>388.03</v>
          </cell>
          <cell r="N35">
            <v>275.26</v>
          </cell>
          <cell r="O35">
            <v>275.26</v>
          </cell>
        </row>
        <row r="36">
          <cell r="A36" t="str">
            <v>2.22</v>
          </cell>
          <cell r="B36" t="str">
            <v>CAIXA DO CONJUNTO DE MEDIÇÃO E SEUS RESPECTIVOS ACESSÓRIOS, CONFORME GED 2861 – CPFL</v>
          </cell>
          <cell r="C36" t="str">
            <v>STAR</v>
          </cell>
          <cell r="D36">
            <v>1</v>
          </cell>
          <cell r="E36" t="str">
            <v>CJ</v>
          </cell>
          <cell r="G36">
            <v>0</v>
          </cell>
          <cell r="J36">
            <v>1589.9</v>
          </cell>
          <cell r="K36">
            <v>1589.9</v>
          </cell>
          <cell r="L36">
            <v>8252.0499999999993</v>
          </cell>
          <cell r="M36">
            <v>8252.0499999999993</v>
          </cell>
          <cell r="N36">
            <v>4920.97</v>
          </cell>
          <cell r="O36">
            <v>4920.97</v>
          </cell>
        </row>
        <row r="37">
          <cell r="A37" t="str">
            <v>2.23</v>
          </cell>
          <cell r="B37" t="str">
            <v>CAIXA TIPO MULTI 12 CEMAR</v>
          </cell>
          <cell r="C37" t="str">
            <v>CEMAR</v>
          </cell>
          <cell r="D37">
            <v>1</v>
          </cell>
          <cell r="E37" t="str">
            <v>PÇ</v>
          </cell>
          <cell r="G37">
            <v>0</v>
          </cell>
          <cell r="H37">
            <v>27.99</v>
          </cell>
          <cell r="I37">
            <v>27.99</v>
          </cell>
          <cell r="J37">
            <v>24.05</v>
          </cell>
          <cell r="K37">
            <v>24.05</v>
          </cell>
          <cell r="L37">
            <v>54.25</v>
          </cell>
          <cell r="M37">
            <v>54.25</v>
          </cell>
          <cell r="N37">
            <v>35.43</v>
          </cell>
          <cell r="O37">
            <v>35.43</v>
          </cell>
        </row>
        <row r="38">
          <cell r="A38" t="str">
            <v>2.24</v>
          </cell>
          <cell r="B38" t="str">
            <v>CANTONEIRA SUPORTE PARA ISOLADORES DE MÉDIA TENSÃO, GALVANIZADA A FOGO</v>
          </cell>
          <cell r="C38" t="str">
            <v>ESPECIAL</v>
          </cell>
          <cell r="D38">
            <v>11</v>
          </cell>
          <cell r="E38" t="str">
            <v>BR</v>
          </cell>
          <cell r="G38">
            <v>0</v>
          </cell>
          <cell r="J38">
            <v>111.8</v>
          </cell>
          <cell r="K38">
            <v>1229.8</v>
          </cell>
          <cell r="L38">
            <v>117.79</v>
          </cell>
          <cell r="M38">
            <v>1295.69</v>
          </cell>
          <cell r="N38">
            <v>114.79</v>
          </cell>
          <cell r="O38">
            <v>1262.69</v>
          </cell>
        </row>
        <row r="39">
          <cell r="A39" t="str">
            <v>2.25</v>
          </cell>
          <cell r="B39" t="str">
            <v>CANTONEIRA SUPORTE PARA MUFLAS DE PARA-RAIOS GALVANIZADA A FOGO</v>
          </cell>
          <cell r="C39" t="str">
            <v>ESPECIAL</v>
          </cell>
          <cell r="D39">
            <v>1</v>
          </cell>
          <cell r="E39" t="str">
            <v>PÇ</v>
          </cell>
          <cell r="G39">
            <v>0</v>
          </cell>
          <cell r="J39">
            <v>218.4</v>
          </cell>
          <cell r="K39">
            <v>218.4</v>
          </cell>
          <cell r="L39">
            <v>679.05</v>
          </cell>
          <cell r="M39">
            <v>679.05</v>
          </cell>
          <cell r="N39">
            <v>448.72</v>
          </cell>
          <cell r="O39">
            <v>448.72</v>
          </cell>
        </row>
        <row r="40">
          <cell r="A40" t="str">
            <v>2.26</v>
          </cell>
          <cell r="B40" t="str">
            <v>CANTONEIRA SUPORTE PARA SECCIONADORA MÉDIA TENSÃO EM AÇO GALV. A FOGO</v>
          </cell>
          <cell r="C40" t="str">
            <v>ESPECIAL</v>
          </cell>
          <cell r="D40">
            <v>2</v>
          </cell>
          <cell r="E40" t="str">
            <v>BR</v>
          </cell>
          <cell r="G40">
            <v>0</v>
          </cell>
          <cell r="J40">
            <v>140.4</v>
          </cell>
          <cell r="K40">
            <v>280.8</v>
          </cell>
          <cell r="L40">
            <v>485.03</v>
          </cell>
          <cell r="M40">
            <v>970.06</v>
          </cell>
          <cell r="N40">
            <v>312.70999999999998</v>
          </cell>
          <cell r="O40">
            <v>625.41999999999996</v>
          </cell>
        </row>
        <row r="41">
          <cell r="A41" t="str">
            <v>2.27</v>
          </cell>
          <cell r="B41" t="str">
            <v>CANTONEIRA SUPORTE PARA TRANSFORMADORES DE POTENCIAL, GALVANIZADA A FOGO</v>
          </cell>
          <cell r="C41" t="str">
            <v>ESPECIAL</v>
          </cell>
          <cell r="D41">
            <v>1</v>
          </cell>
          <cell r="E41" t="str">
            <v>BR</v>
          </cell>
          <cell r="G41">
            <v>0</v>
          </cell>
          <cell r="J41">
            <v>292.5</v>
          </cell>
          <cell r="K41">
            <v>292.5</v>
          </cell>
          <cell r="L41">
            <v>914.63</v>
          </cell>
          <cell r="M41">
            <v>914.63</v>
          </cell>
          <cell r="N41">
            <v>603.55999999999995</v>
          </cell>
          <cell r="O41">
            <v>603.55999999999995</v>
          </cell>
        </row>
        <row r="42">
          <cell r="A42" t="str">
            <v>2.28</v>
          </cell>
          <cell r="B42" t="str">
            <v>CAVALETE PARA MEDIÇÃO CPFL CONFORME GED 2861 – CPFL</v>
          </cell>
          <cell r="C42" t="str">
            <v>ESPECIAL</v>
          </cell>
          <cell r="D42">
            <v>1</v>
          </cell>
          <cell r="E42" t="str">
            <v>PÇ</v>
          </cell>
          <cell r="G42">
            <v>0</v>
          </cell>
          <cell r="J42">
            <v>635.70000000000005</v>
          </cell>
          <cell r="K42">
            <v>635.70000000000005</v>
          </cell>
          <cell r="L42">
            <v>0</v>
          </cell>
          <cell r="M42">
            <v>0</v>
          </cell>
          <cell r="N42">
            <v>317.85000000000002</v>
          </cell>
          <cell r="O42">
            <v>317.85000000000002</v>
          </cell>
        </row>
        <row r="43">
          <cell r="A43" t="str">
            <v>2.29</v>
          </cell>
          <cell r="B43" t="str">
            <v>CHAVE SECCIONADORA TRIP. 630A – 15kV, DE ABERTURA SEM CARGA, C/ EIXO PROLONGADOR, COMANDO E JOGO DE CONTATOS</v>
          </cell>
          <cell r="C43" t="str">
            <v>BEGHIM</v>
          </cell>
          <cell r="D43">
            <v>1</v>
          </cell>
          <cell r="E43" t="str">
            <v>PÇ</v>
          </cell>
          <cell r="F43">
            <v>6468.5</v>
          </cell>
          <cell r="G43">
            <v>6468.5</v>
          </cell>
          <cell r="J43">
            <v>4781.4000000000005</v>
          </cell>
          <cell r="K43">
            <v>4781.4000000000005</v>
          </cell>
          <cell r="L43">
            <v>1799.59</v>
          </cell>
          <cell r="M43">
            <v>1799.59</v>
          </cell>
          <cell r="N43">
            <v>4349.83</v>
          </cell>
          <cell r="O43">
            <v>4349.83</v>
          </cell>
        </row>
        <row r="44">
          <cell r="A44" t="str">
            <v>2.30</v>
          </cell>
          <cell r="B44" t="str">
            <v>CHAVE SECCIONADORA TRIP. 630A – 15kV, DE ABERTURA SEM CARGA, COM BASE PARA FUSÍVEL LIMITADOR DE CORRENTE, EIXO PROLONGADOR, COMANDO E JOGO DE CONTATOS</v>
          </cell>
          <cell r="C44" t="str">
            <v>BEGHIM</v>
          </cell>
          <cell r="D44">
            <v>1</v>
          </cell>
          <cell r="E44" t="str">
            <v>PÇ</v>
          </cell>
          <cell r="F44">
            <v>7726.32</v>
          </cell>
          <cell r="G44">
            <v>7726.32</v>
          </cell>
          <cell r="J44">
            <v>5184.4000000000005</v>
          </cell>
          <cell r="K44">
            <v>5184.4000000000005</v>
          </cell>
          <cell r="L44">
            <v>2056.5100000000002</v>
          </cell>
          <cell r="M44">
            <v>2056.5100000000002</v>
          </cell>
          <cell r="N44">
            <v>4989.07</v>
          </cell>
          <cell r="O44">
            <v>4989.07</v>
          </cell>
        </row>
        <row r="45">
          <cell r="A45" t="str">
            <v>2.31</v>
          </cell>
          <cell r="B45" t="str">
            <v>CONCRETO PARA ENVELOPAMENTO DOS ELETRODUTOS ENTERRADOS</v>
          </cell>
          <cell r="D45">
            <v>1</v>
          </cell>
          <cell r="E45" t="str">
            <v>M³</v>
          </cell>
          <cell r="G45">
            <v>0</v>
          </cell>
          <cell r="J45">
            <v>585</v>
          </cell>
          <cell r="K45">
            <v>585</v>
          </cell>
          <cell r="L45">
            <v>692.9</v>
          </cell>
          <cell r="M45">
            <v>692.9</v>
          </cell>
          <cell r="N45">
            <v>638.95000000000005</v>
          </cell>
          <cell r="O45">
            <v>638.95000000000005</v>
          </cell>
        </row>
        <row r="46">
          <cell r="A46" t="str">
            <v>2.32</v>
          </cell>
          <cell r="B46" t="str">
            <v>CONDULETE DE ALUMÍNIO MULTIPLO TIPO X 1" COM TAMPA CEGA</v>
          </cell>
          <cell r="C46" t="str">
            <v>DAISA</v>
          </cell>
          <cell r="D46">
            <v>4</v>
          </cell>
          <cell r="E46" t="str">
            <v>PÇ</v>
          </cell>
          <cell r="F46">
            <v>15.9</v>
          </cell>
          <cell r="G46">
            <v>63.6</v>
          </cell>
          <cell r="J46">
            <v>32.5</v>
          </cell>
          <cell r="K46">
            <v>130</v>
          </cell>
          <cell r="L46">
            <v>13.73</v>
          </cell>
          <cell r="M46">
            <v>54.92</v>
          </cell>
          <cell r="N46">
            <v>20.71</v>
          </cell>
          <cell r="O46">
            <v>82.84</v>
          </cell>
        </row>
        <row r="47">
          <cell r="A47" t="str">
            <v>2.33</v>
          </cell>
          <cell r="B47" t="str">
            <v>CONDULETE DE ALUMÍNIO UNIVERSAL 3/4”</v>
          </cell>
          <cell r="C47" t="str">
            <v>DAISA</v>
          </cell>
          <cell r="D47">
            <v>18</v>
          </cell>
          <cell r="E47" t="str">
            <v>PÇ</v>
          </cell>
          <cell r="F47">
            <v>12.22</v>
          </cell>
          <cell r="G47">
            <v>219.96</v>
          </cell>
          <cell r="J47">
            <v>23.4</v>
          </cell>
          <cell r="K47">
            <v>421.2</v>
          </cell>
          <cell r="L47">
            <v>8.33</v>
          </cell>
          <cell r="M47">
            <v>149.94</v>
          </cell>
          <cell r="N47">
            <v>14.65</v>
          </cell>
          <cell r="O47">
            <v>263.7</v>
          </cell>
        </row>
        <row r="48">
          <cell r="A48" t="str">
            <v>2.34</v>
          </cell>
          <cell r="B48" t="str">
            <v>COTOVELO DE 90 GRAUS PARA ELETRODUTO DE AÇO GALVANIZADO A FOGO PESADO DE 4" (DRENO DE ÓLEO)</v>
          </cell>
          <cell r="C48" t="str">
            <v>CARBINOX</v>
          </cell>
          <cell r="D48">
            <v>2</v>
          </cell>
          <cell r="E48" t="str">
            <v>PÇ</v>
          </cell>
          <cell r="F48">
            <v>341.6</v>
          </cell>
          <cell r="G48">
            <v>683.2</v>
          </cell>
          <cell r="J48">
            <v>214.5</v>
          </cell>
          <cell r="K48">
            <v>429</v>
          </cell>
          <cell r="L48">
            <v>124.24</v>
          </cell>
          <cell r="M48">
            <v>248.48</v>
          </cell>
          <cell r="N48">
            <v>226.78</v>
          </cell>
          <cell r="O48">
            <v>453.56</v>
          </cell>
        </row>
        <row r="49">
          <cell r="A49" t="str">
            <v>2.35</v>
          </cell>
          <cell r="B49" t="str">
            <v>CRUZETA POLIMÉRICA PARA POSTE, DIMENSÕES 90 X 112,5 X 2000 mm</v>
          </cell>
          <cell r="D49">
            <v>1</v>
          </cell>
          <cell r="E49" t="str">
            <v>PÇ</v>
          </cell>
          <cell r="F49">
            <v>479.9</v>
          </cell>
          <cell r="G49">
            <v>479.9</v>
          </cell>
          <cell r="J49">
            <v>299</v>
          </cell>
          <cell r="K49">
            <v>299</v>
          </cell>
          <cell r="L49">
            <v>317.52999999999997</v>
          </cell>
          <cell r="M49">
            <v>317.52999999999997</v>
          </cell>
          <cell r="N49">
            <v>365.47</v>
          </cell>
          <cell r="O49">
            <v>365.47</v>
          </cell>
        </row>
        <row r="50">
          <cell r="A50" t="str">
            <v>2.36</v>
          </cell>
          <cell r="B50" t="str">
            <v>CURVA DE 90 GRAUS P/ ELETRODUTO DE AÇO GALVANIZADO DE 3/4"</v>
          </cell>
          <cell r="C50" t="str">
            <v>CARBINOX</v>
          </cell>
          <cell r="D50">
            <v>6</v>
          </cell>
          <cell r="E50" t="str">
            <v>PÇ</v>
          </cell>
          <cell r="F50">
            <v>26.9</v>
          </cell>
          <cell r="G50">
            <v>161.39999999999998</v>
          </cell>
          <cell r="J50">
            <v>11.57</v>
          </cell>
          <cell r="K50">
            <v>69.42</v>
          </cell>
          <cell r="L50">
            <v>2.4900000000000002</v>
          </cell>
          <cell r="M50">
            <v>14.940000000000001</v>
          </cell>
          <cell r="N50">
            <v>13.65</v>
          </cell>
          <cell r="O50">
            <v>81.900000000000006</v>
          </cell>
        </row>
        <row r="51">
          <cell r="A51" t="str">
            <v>2.37</v>
          </cell>
          <cell r="B51" t="str">
            <v>CURVA DE 90 GRAUS PARA ELETRODUTO DE AÇO GALVANIZADO A FOGO PESADO DE 4"</v>
          </cell>
          <cell r="C51" t="str">
            <v>CARBINOX</v>
          </cell>
          <cell r="D51">
            <v>1</v>
          </cell>
          <cell r="E51" t="str">
            <v>PÇ</v>
          </cell>
          <cell r="F51">
            <v>341.6</v>
          </cell>
          <cell r="G51">
            <v>341.6</v>
          </cell>
          <cell r="J51">
            <v>517.4</v>
          </cell>
          <cell r="K51">
            <v>517.4</v>
          </cell>
          <cell r="L51">
            <v>248.46</v>
          </cell>
          <cell r="M51">
            <v>248.46</v>
          </cell>
          <cell r="N51">
            <v>369.15</v>
          </cell>
          <cell r="O51">
            <v>369.15</v>
          </cell>
        </row>
        <row r="52">
          <cell r="A52" t="str">
            <v>2.38</v>
          </cell>
          <cell r="B52" t="str">
            <v>CURVA DE AÇO GALVANIZADO A FOGO DE 1 1/2" X 90 GRAUS</v>
          </cell>
          <cell r="C52" t="str">
            <v>CARBINOX</v>
          </cell>
          <cell r="D52">
            <v>4</v>
          </cell>
          <cell r="E52" t="str">
            <v>PÇ</v>
          </cell>
          <cell r="F52">
            <v>266.32</v>
          </cell>
          <cell r="G52">
            <v>1065.28</v>
          </cell>
          <cell r="J52">
            <v>21.45</v>
          </cell>
          <cell r="K52">
            <v>85.8</v>
          </cell>
          <cell r="L52">
            <v>30.79</v>
          </cell>
          <cell r="M52">
            <v>123.16</v>
          </cell>
          <cell r="N52">
            <v>106.18</v>
          </cell>
          <cell r="O52">
            <v>424.72</v>
          </cell>
        </row>
        <row r="53">
          <cell r="A53" t="str">
            <v>2.39</v>
          </cell>
          <cell r="B53" t="str">
            <v>DISJUNTOR TRIPOLAR A VÁCUO 630A-20kA-15kV, MONTADO SOBRE CARRINHO FIXO COM RODAS, COM RELÉ DE PROTEÇÃO, TIPO URP 1439 TU VERSÃO 4.17. ACESSÓRIOS: BOBINA DE ABERTURA 220V, BOBINA DE FECHAMENTO 220V E MOTOR 220V, PAINEL DE COMANDO JUNTO AO DISJUNTOR E REMOTO NA SALA DO QUADRO GERAL DE BAIXA TENSÃO E SEUS COMPONENTES.</v>
          </cell>
          <cell r="C53" t="str">
            <v>ABB E PEXTRON</v>
          </cell>
          <cell r="D53">
            <v>1</v>
          </cell>
          <cell r="E53" t="str">
            <v>PÇ</v>
          </cell>
          <cell r="G53">
            <v>0</v>
          </cell>
          <cell r="J53">
            <v>58500</v>
          </cell>
          <cell r="K53">
            <v>58500</v>
          </cell>
          <cell r="L53">
            <v>56198.18</v>
          </cell>
          <cell r="M53">
            <v>56198.18</v>
          </cell>
          <cell r="N53">
            <v>57349.09</v>
          </cell>
          <cell r="O53">
            <v>57349.09</v>
          </cell>
        </row>
        <row r="54">
          <cell r="A54" t="str">
            <v>2.40</v>
          </cell>
          <cell r="B54" t="str">
            <v>DISJUNTOR UNIPOLAR DIN CURVA C DE 4A</v>
          </cell>
          <cell r="C54" t="str">
            <v>SIEMENS</v>
          </cell>
          <cell r="D54">
            <v>4</v>
          </cell>
          <cell r="E54" t="str">
            <v>PÇ</v>
          </cell>
          <cell r="F54">
            <v>50.3</v>
          </cell>
          <cell r="G54">
            <v>201.2</v>
          </cell>
          <cell r="J54">
            <v>21.45</v>
          </cell>
          <cell r="K54">
            <v>85.8</v>
          </cell>
          <cell r="L54">
            <v>55.31</v>
          </cell>
          <cell r="M54">
            <v>221.24</v>
          </cell>
          <cell r="N54">
            <v>42.35</v>
          </cell>
          <cell r="O54">
            <v>169.4</v>
          </cell>
        </row>
        <row r="55">
          <cell r="A55" t="str">
            <v>2.41</v>
          </cell>
          <cell r="B55" t="str">
            <v>DISJUNTOR UNIPOLAR DIN CURVA C DE 6A</v>
          </cell>
          <cell r="C55" t="str">
            <v>SIEMENS</v>
          </cell>
          <cell r="D55">
            <v>2</v>
          </cell>
          <cell r="E55" t="str">
            <v>PÇ</v>
          </cell>
          <cell r="F55">
            <v>50.3</v>
          </cell>
          <cell r="G55">
            <v>100.6</v>
          </cell>
          <cell r="J55">
            <v>21.45</v>
          </cell>
          <cell r="K55">
            <v>42.9</v>
          </cell>
          <cell r="L55">
            <v>30.52</v>
          </cell>
          <cell r="M55">
            <v>61.04</v>
          </cell>
          <cell r="N55">
            <v>34.090000000000003</v>
          </cell>
          <cell r="O55">
            <v>68.180000000000007</v>
          </cell>
        </row>
        <row r="56">
          <cell r="A56" t="str">
            <v>2.42</v>
          </cell>
          <cell r="B56" t="str">
            <v>ELETRODUTO CORRUGADO DE ALTA DENSIDADE DE 4"</v>
          </cell>
          <cell r="C56" t="str">
            <v>KANALEX</v>
          </cell>
          <cell r="D56">
            <v>35</v>
          </cell>
          <cell r="E56" t="str">
            <v>M</v>
          </cell>
          <cell r="F56">
            <v>31.2</v>
          </cell>
          <cell r="G56">
            <v>1092</v>
          </cell>
          <cell r="J56">
            <v>23.4</v>
          </cell>
          <cell r="K56">
            <v>819</v>
          </cell>
          <cell r="L56">
            <v>14.63</v>
          </cell>
          <cell r="M56">
            <v>512.05000000000007</v>
          </cell>
          <cell r="N56">
            <v>23.07</v>
          </cell>
          <cell r="O56">
            <v>807.45</v>
          </cell>
        </row>
        <row r="57">
          <cell r="A57" t="str">
            <v>2.43</v>
          </cell>
          <cell r="B57" t="str">
            <v>ELETRODUTO DE AÇO GALVANIZADO A FOGO DE 1 1/2"</v>
          </cell>
          <cell r="C57" t="str">
            <v>CARBINOX</v>
          </cell>
          <cell r="D57">
            <v>4</v>
          </cell>
          <cell r="E57" t="str">
            <v>BR</v>
          </cell>
          <cell r="F57">
            <v>254.21</v>
          </cell>
          <cell r="G57">
            <v>1016.84</v>
          </cell>
          <cell r="J57">
            <v>136.5</v>
          </cell>
          <cell r="K57">
            <v>546</v>
          </cell>
          <cell r="L57">
            <v>102.98</v>
          </cell>
          <cell r="M57">
            <v>411.92</v>
          </cell>
          <cell r="N57">
            <v>164.56</v>
          </cell>
          <cell r="O57">
            <v>658.24</v>
          </cell>
        </row>
        <row r="58">
          <cell r="A58" t="str">
            <v>2.44</v>
          </cell>
          <cell r="B58" t="str">
            <v>ELETRODUTO DE AÇO GALVANIZADO A FOGO PESADO DE 4" (ENTRADA DE MÉDIA TENSÃO)</v>
          </cell>
          <cell r="C58" t="str">
            <v>CARBINOX</v>
          </cell>
          <cell r="D58">
            <v>2</v>
          </cell>
          <cell r="E58" t="str">
            <v>BR</v>
          </cell>
          <cell r="F58">
            <v>511</v>
          </cell>
          <cell r="G58">
            <v>1022</v>
          </cell>
          <cell r="J58">
            <v>1794</v>
          </cell>
          <cell r="K58">
            <v>3588</v>
          </cell>
          <cell r="L58">
            <v>485.03</v>
          </cell>
          <cell r="M58">
            <v>970.06</v>
          </cell>
          <cell r="N58">
            <v>930.01</v>
          </cell>
          <cell r="O58">
            <v>1860.02</v>
          </cell>
        </row>
        <row r="59">
          <cell r="A59" t="str">
            <v>2.45</v>
          </cell>
          <cell r="B59" t="str">
            <v>ELETRODUTO DE AÇO GALVANIZADO A FOGO PESADO DE 4" (DRENO DE ÓLEO)</v>
          </cell>
          <cell r="C59" t="str">
            <v>CARBINOX</v>
          </cell>
          <cell r="D59">
            <v>1</v>
          </cell>
          <cell r="E59" t="str">
            <v>BR</v>
          </cell>
          <cell r="F59">
            <v>511</v>
          </cell>
          <cell r="G59">
            <v>511</v>
          </cell>
          <cell r="J59">
            <v>1794</v>
          </cell>
          <cell r="K59">
            <v>1794</v>
          </cell>
          <cell r="L59">
            <v>421.31</v>
          </cell>
          <cell r="M59">
            <v>421.31</v>
          </cell>
          <cell r="N59">
            <v>908.77</v>
          </cell>
          <cell r="O59">
            <v>908.77</v>
          </cell>
        </row>
        <row r="60">
          <cell r="A60" t="str">
            <v>2.46</v>
          </cell>
          <cell r="B60" t="str">
            <v>ELETRODUTO DE AÇO GALVANIZADO DE 3/4"</v>
          </cell>
          <cell r="C60" t="str">
            <v>CARBINOX</v>
          </cell>
          <cell r="D60">
            <v>15</v>
          </cell>
          <cell r="E60" t="str">
            <v>BR</v>
          </cell>
          <cell r="F60">
            <v>79.88</v>
          </cell>
          <cell r="G60">
            <v>1198.1999999999998</v>
          </cell>
          <cell r="J60">
            <v>88.4</v>
          </cell>
          <cell r="K60">
            <v>1326</v>
          </cell>
          <cell r="L60">
            <v>51.36</v>
          </cell>
          <cell r="M60">
            <v>770.4</v>
          </cell>
          <cell r="N60">
            <v>73.209999999999994</v>
          </cell>
          <cell r="O60">
            <v>1098.1500000000001</v>
          </cell>
        </row>
        <row r="61">
          <cell r="A61" t="str">
            <v>2.47</v>
          </cell>
          <cell r="B61" t="str">
            <v>ESTRUTURA N1 PARA SUPORTE DAS MUFLAS DE 15kV</v>
          </cell>
          <cell r="D61">
            <v>1</v>
          </cell>
          <cell r="E61" t="str">
            <v>CJ</v>
          </cell>
          <cell r="G61">
            <v>0</v>
          </cell>
          <cell r="J61">
            <v>448.5</v>
          </cell>
          <cell r="K61">
            <v>448.5</v>
          </cell>
          <cell r="L61">
            <v>0</v>
          </cell>
          <cell r="M61">
            <v>0</v>
          </cell>
          <cell r="N61">
            <v>224.25</v>
          </cell>
          <cell r="O61">
            <v>224.25</v>
          </cell>
        </row>
        <row r="62">
          <cell r="A62" t="str">
            <v>2.48</v>
          </cell>
          <cell r="B62" t="str">
            <v>EXTINTOR CO2 (GÁS CARBÔNICO) 6 KG</v>
          </cell>
          <cell r="D62">
            <v>1</v>
          </cell>
          <cell r="E62" t="str">
            <v>PÇ</v>
          </cell>
          <cell r="G62">
            <v>0</v>
          </cell>
          <cell r="J62">
            <v>845</v>
          </cell>
          <cell r="K62">
            <v>845</v>
          </cell>
          <cell r="L62">
            <v>1302.6600000000001</v>
          </cell>
          <cell r="M62">
            <v>1302.6600000000001</v>
          </cell>
          <cell r="N62">
            <v>1073.83</v>
          </cell>
          <cell r="O62">
            <v>1073.83</v>
          </cell>
        </row>
        <row r="63">
          <cell r="A63" t="str">
            <v>2.49</v>
          </cell>
          <cell r="B63" t="str">
            <v>FUSÍVEL LIMITADOR DE CORRENTE 75A – 15kV</v>
          </cell>
          <cell r="C63" t="str">
            <v>DRF</v>
          </cell>
          <cell r="D63">
            <v>3</v>
          </cell>
          <cell r="E63" t="str">
            <v>PÇ</v>
          </cell>
          <cell r="F63">
            <v>563.54</v>
          </cell>
          <cell r="G63">
            <v>1690.62</v>
          </cell>
          <cell r="J63">
            <v>474.5</v>
          </cell>
          <cell r="K63">
            <v>1423.5</v>
          </cell>
          <cell r="L63">
            <v>257.64</v>
          </cell>
          <cell r="M63">
            <v>772.92</v>
          </cell>
          <cell r="N63">
            <v>431.89</v>
          </cell>
          <cell r="O63">
            <v>1295.67</v>
          </cell>
        </row>
        <row r="64">
          <cell r="A64" t="str">
            <v>2.50</v>
          </cell>
          <cell r="B64" t="str">
            <v>INTERRUPTOR PARALELO 10A SEM PLACA</v>
          </cell>
          <cell r="C64" t="str">
            <v>ALUMBRA</v>
          </cell>
          <cell r="D64">
            <v>2</v>
          </cell>
          <cell r="E64" t="str">
            <v>PÇ</v>
          </cell>
          <cell r="F64">
            <v>8.69</v>
          </cell>
          <cell r="G64">
            <v>17.38</v>
          </cell>
          <cell r="J64">
            <v>15.600000000000001</v>
          </cell>
          <cell r="K64">
            <v>31.200000000000003</v>
          </cell>
          <cell r="L64">
            <v>10.82</v>
          </cell>
          <cell r="M64">
            <v>21.64</v>
          </cell>
          <cell r="N64">
            <v>11.7</v>
          </cell>
          <cell r="O64">
            <v>23.4</v>
          </cell>
        </row>
        <row r="65">
          <cell r="A65" t="str">
            <v>2.51</v>
          </cell>
          <cell r="B65" t="str">
            <v>INTERRUPTOR SIMPLES 10A SEM PLACA</v>
          </cell>
          <cell r="C65" t="str">
            <v>ALUMBRA</v>
          </cell>
          <cell r="D65">
            <v>1</v>
          </cell>
          <cell r="E65" t="str">
            <v>PÇ</v>
          </cell>
          <cell r="F65">
            <v>7.65</v>
          </cell>
          <cell r="G65">
            <v>7.65</v>
          </cell>
          <cell r="J65">
            <v>15.600000000000001</v>
          </cell>
          <cell r="K65">
            <v>15.600000000000001</v>
          </cell>
          <cell r="L65">
            <v>7.36</v>
          </cell>
          <cell r="M65">
            <v>7.36</v>
          </cell>
          <cell r="N65">
            <v>10.199999999999999</v>
          </cell>
          <cell r="O65">
            <v>10.199999999999999</v>
          </cell>
        </row>
        <row r="66">
          <cell r="A66" t="str">
            <v>2.52</v>
          </cell>
          <cell r="B66" t="str">
            <v>ISOLADOR EPOXI DE 15kV COM GUIA DE VERGALHÃO 3/8"</v>
          </cell>
          <cell r="C66" t="str">
            <v>ISOLET</v>
          </cell>
          <cell r="D66">
            <v>33</v>
          </cell>
          <cell r="E66" t="str">
            <v>PÇ</v>
          </cell>
          <cell r="F66">
            <v>154.4</v>
          </cell>
          <cell r="G66">
            <v>5095.2</v>
          </cell>
          <cell r="J66">
            <v>143</v>
          </cell>
          <cell r="K66">
            <v>4719</v>
          </cell>
          <cell r="L66">
            <v>67.86</v>
          </cell>
          <cell r="M66">
            <v>2239.38</v>
          </cell>
          <cell r="N66">
            <v>121.75</v>
          </cell>
          <cell r="O66">
            <v>4017.75</v>
          </cell>
        </row>
        <row r="67">
          <cell r="A67" t="str">
            <v>2.53</v>
          </cell>
          <cell r="B67" t="str">
            <v>ISOLADOR TIPO ROLDANA PARA CONDUTOR NEUTRO COM CINTA DE AÇO E FIXAÇÕES</v>
          </cell>
          <cell r="C67" t="str">
            <v>LORENZETTI</v>
          </cell>
          <cell r="D67">
            <v>1</v>
          </cell>
          <cell r="E67" t="str">
            <v>CJ</v>
          </cell>
          <cell r="F67">
            <v>95.88</v>
          </cell>
          <cell r="G67">
            <v>95.88</v>
          </cell>
          <cell r="J67">
            <v>49.4</v>
          </cell>
          <cell r="K67">
            <v>49.4</v>
          </cell>
          <cell r="L67">
            <v>28.22</v>
          </cell>
          <cell r="M67">
            <v>28.22</v>
          </cell>
          <cell r="N67">
            <v>57.83</v>
          </cell>
          <cell r="O67">
            <v>57.83</v>
          </cell>
        </row>
        <row r="68">
          <cell r="A68" t="str">
            <v>2.54</v>
          </cell>
          <cell r="B68" t="str">
            <v>LUMINÁRIA BLINDADA A PROVA DE EXPLOSÃO COM LÂMPADA LED DE 23W - 220V COM FLUXO LUMINOSO MÍNIMO DE 2850 LÚMENS</v>
          </cell>
          <cell r="C68" t="str">
            <v>OLIVO E PHILIPS</v>
          </cell>
          <cell r="D68">
            <v>4</v>
          </cell>
          <cell r="E68" t="str">
            <v>PÇ</v>
          </cell>
          <cell r="F68">
            <v>472.6</v>
          </cell>
          <cell r="G68">
            <v>1890.4</v>
          </cell>
          <cell r="J68">
            <v>374.4</v>
          </cell>
          <cell r="K68">
            <v>1497.6</v>
          </cell>
          <cell r="L68">
            <v>117.79</v>
          </cell>
          <cell r="M68">
            <v>471.16</v>
          </cell>
          <cell r="N68">
            <v>321.58999999999997</v>
          </cell>
          <cell r="O68">
            <v>1286.3599999999999</v>
          </cell>
        </row>
        <row r="69">
          <cell r="A69" t="str">
            <v>2.55</v>
          </cell>
          <cell r="B69" t="str">
            <v>LUVA DE EMENDA PARA ELETRODUTO DE 4" GALVANIZADO À FOGO PESADO DE 4"</v>
          </cell>
          <cell r="C69" t="str">
            <v>CARBINOX</v>
          </cell>
          <cell r="D69">
            <v>1</v>
          </cell>
          <cell r="E69" t="str">
            <v>PÇ</v>
          </cell>
          <cell r="F69">
            <v>62.37</v>
          </cell>
          <cell r="G69">
            <v>62.37</v>
          </cell>
          <cell r="J69">
            <v>23.4</v>
          </cell>
          <cell r="K69">
            <v>23.4</v>
          </cell>
          <cell r="L69">
            <v>29.31</v>
          </cell>
          <cell r="M69">
            <v>29.31</v>
          </cell>
          <cell r="N69">
            <v>38.36</v>
          </cell>
          <cell r="O69">
            <v>38.36</v>
          </cell>
        </row>
        <row r="70">
          <cell r="A70" t="str">
            <v>2.56</v>
          </cell>
          <cell r="B70" t="str">
            <v>MASSA DE CALAFETAR EM CAIXAS DE 500GR</v>
          </cell>
          <cell r="C70" t="str">
            <v>ALBA</v>
          </cell>
          <cell r="D70">
            <v>10</v>
          </cell>
          <cell r="E70" t="str">
            <v>PÇ</v>
          </cell>
          <cell r="F70">
            <v>21</v>
          </cell>
          <cell r="G70">
            <v>210</v>
          </cell>
          <cell r="J70">
            <v>16.12</v>
          </cell>
          <cell r="K70">
            <v>161.20000000000002</v>
          </cell>
          <cell r="L70">
            <v>18.54</v>
          </cell>
          <cell r="M70">
            <v>185.39999999999998</v>
          </cell>
          <cell r="N70">
            <v>18.55</v>
          </cell>
          <cell r="O70">
            <v>185.5</v>
          </cell>
        </row>
        <row r="71">
          <cell r="A71" t="str">
            <v>2.57</v>
          </cell>
          <cell r="B71" t="str">
            <v>MONTAGEM DE SUPORTE PARA ACOMODAÇÃO DOS CABOS ENTRE OS ELETRODUTOS E AS BUCHAS DO SECUNDÁRIO DO TRANSFORMADOR (REF. CPOS 38.12.100, 2,0 MT Leito para cabos, tipo pesado, em aço galvanizado de 600 x 100 mm - com acessórios)</v>
          </cell>
          <cell r="D71">
            <v>1</v>
          </cell>
          <cell r="E71" t="str">
            <v xml:space="preserve">UN </v>
          </cell>
          <cell r="L71">
            <v>0</v>
          </cell>
          <cell r="N71">
            <v>1025.325</v>
          </cell>
          <cell r="O71">
            <v>1025.32</v>
          </cell>
        </row>
        <row r="72">
          <cell r="A72" t="str">
            <v>2.58</v>
          </cell>
          <cell r="B72" t="str">
            <v>NOBREAK 1000VA-220V ONDA SENOIDAL COM 3H DE AUTONOMIA</v>
          </cell>
          <cell r="C72" t="str">
            <v>SMS</v>
          </cell>
          <cell r="D72">
            <v>1</v>
          </cell>
          <cell r="E72" t="str">
            <v>PÇ</v>
          </cell>
          <cell r="F72">
            <v>845.2</v>
          </cell>
          <cell r="G72">
            <v>845.2</v>
          </cell>
          <cell r="J72">
            <v>2795</v>
          </cell>
          <cell r="K72">
            <v>2795</v>
          </cell>
          <cell r="L72">
            <v>0</v>
          </cell>
          <cell r="M72">
            <v>0</v>
          </cell>
          <cell r="N72">
            <v>1213.4000000000001</v>
          </cell>
          <cell r="O72">
            <v>1213.4000000000001</v>
          </cell>
        </row>
        <row r="73">
          <cell r="A73" t="str">
            <v>2.59</v>
          </cell>
          <cell r="B73" t="str">
            <v>PARA-RAIOS POLIMÉRICOS 12kV</v>
          </cell>
          <cell r="C73" t="str">
            <v>BALESTRO</v>
          </cell>
          <cell r="D73">
            <v>3</v>
          </cell>
          <cell r="E73" t="str">
            <v>PÇ</v>
          </cell>
          <cell r="F73">
            <v>236.2</v>
          </cell>
          <cell r="G73">
            <v>708.59999999999991</v>
          </cell>
          <cell r="J73">
            <v>286</v>
          </cell>
          <cell r="K73">
            <v>858</v>
          </cell>
          <cell r="L73">
            <v>325.73</v>
          </cell>
          <cell r="M73">
            <v>977.19</v>
          </cell>
          <cell r="N73">
            <v>282.64</v>
          </cell>
          <cell r="O73">
            <v>847.92</v>
          </cell>
        </row>
        <row r="74">
          <cell r="A74" t="str">
            <v>2.60</v>
          </cell>
          <cell r="B74" t="str">
            <v>PLACA COM CAVEIRA E DIZERES "PERIGO DE MORTE ALTA TENSÃO" (300 X 400 MM)</v>
          </cell>
          <cell r="D74">
            <v>7</v>
          </cell>
          <cell r="E74" t="str">
            <v>PÇ</v>
          </cell>
          <cell r="F74">
            <v>35.9</v>
          </cell>
          <cell r="G74">
            <v>251.29999999999998</v>
          </cell>
          <cell r="J74">
            <v>39</v>
          </cell>
          <cell r="K74">
            <v>273</v>
          </cell>
          <cell r="L74">
            <v>32.51</v>
          </cell>
          <cell r="M74">
            <v>227.57</v>
          </cell>
          <cell r="N74">
            <v>35.799999999999997</v>
          </cell>
          <cell r="O74">
            <v>250.6</v>
          </cell>
        </row>
        <row r="75">
          <cell r="A75" t="str">
            <v>2.61</v>
          </cell>
          <cell r="B75" t="str">
            <v>PLACA DE ADVERTÊNCIA - NÃO OPERAR SOB CARGA</v>
          </cell>
          <cell r="C75" t="str">
            <v xml:space="preserve"> </v>
          </cell>
          <cell r="D75">
            <v>2</v>
          </cell>
          <cell r="E75" t="str">
            <v>PÇ</v>
          </cell>
          <cell r="F75">
            <v>35.9</v>
          </cell>
          <cell r="G75">
            <v>71.8</v>
          </cell>
          <cell r="J75">
            <v>23.4</v>
          </cell>
          <cell r="K75">
            <v>46.8</v>
          </cell>
          <cell r="L75">
            <v>32.51</v>
          </cell>
          <cell r="M75">
            <v>65.02</v>
          </cell>
          <cell r="N75">
            <v>30.6</v>
          </cell>
          <cell r="O75">
            <v>61.2</v>
          </cell>
        </row>
        <row r="76">
          <cell r="A76" t="str">
            <v>2.62</v>
          </cell>
          <cell r="B76" t="str">
            <v>SPLIT BOLT COM RABICHO 50mm²</v>
          </cell>
          <cell r="C76" t="str">
            <v>INTELLI</v>
          </cell>
          <cell r="D76">
            <v>8</v>
          </cell>
          <cell r="E76" t="str">
            <v>PÇ</v>
          </cell>
          <cell r="F76">
            <v>33.5</v>
          </cell>
          <cell r="G76">
            <v>268</v>
          </cell>
          <cell r="J76">
            <v>27.3</v>
          </cell>
          <cell r="K76">
            <v>218.4</v>
          </cell>
          <cell r="L76">
            <v>28.55</v>
          </cell>
          <cell r="M76">
            <v>228.4</v>
          </cell>
          <cell r="N76">
            <v>29.78</v>
          </cell>
          <cell r="O76">
            <v>238.24</v>
          </cell>
        </row>
        <row r="77">
          <cell r="A77" t="str">
            <v>2.63</v>
          </cell>
          <cell r="B77" t="str">
            <v>TAMPA CEGA PARA CONDULETE DE ALUMÍNIO 3/4"</v>
          </cell>
          <cell r="C77" t="str">
            <v>DAISA</v>
          </cell>
          <cell r="D77">
            <v>11</v>
          </cell>
          <cell r="E77" t="str">
            <v>PÇ</v>
          </cell>
          <cell r="F77">
            <v>4.5</v>
          </cell>
          <cell r="G77">
            <v>49.5</v>
          </cell>
          <cell r="J77">
            <v>8.06</v>
          </cell>
          <cell r="K77">
            <v>88.660000000000011</v>
          </cell>
          <cell r="L77">
            <v>3.28</v>
          </cell>
          <cell r="M77">
            <v>36.08</v>
          </cell>
          <cell r="N77">
            <v>5.28</v>
          </cell>
          <cell r="O77">
            <v>58.08</v>
          </cell>
        </row>
        <row r="78">
          <cell r="A78" t="str">
            <v>2.64</v>
          </cell>
          <cell r="B78" t="str">
            <v>TAMPA PARA 1 INTERRUPTOR PARA CONDULETE 3/4"</v>
          </cell>
          <cell r="C78" t="str">
            <v>DAISA</v>
          </cell>
          <cell r="D78">
            <v>3</v>
          </cell>
          <cell r="E78" t="str">
            <v>PÇ</v>
          </cell>
          <cell r="F78">
            <v>4.5</v>
          </cell>
          <cell r="G78">
            <v>13.5</v>
          </cell>
          <cell r="J78">
            <v>8.06</v>
          </cell>
          <cell r="K78">
            <v>24.18</v>
          </cell>
          <cell r="L78">
            <v>5.16</v>
          </cell>
          <cell r="M78">
            <v>15.48</v>
          </cell>
          <cell r="N78">
            <v>5.9</v>
          </cell>
          <cell r="O78">
            <v>17.7</v>
          </cell>
        </row>
        <row r="79">
          <cell r="A79" t="str">
            <v>2.65</v>
          </cell>
          <cell r="B79" t="str">
            <v>TAMPA PARA 1 TOMADA 2P+T-10A PARA CONDULETE 3/4"</v>
          </cell>
          <cell r="C79" t="str">
            <v>DAISA</v>
          </cell>
          <cell r="D79">
            <v>4</v>
          </cell>
          <cell r="E79" t="str">
            <v>PÇ</v>
          </cell>
          <cell r="F79">
            <v>4.5</v>
          </cell>
          <cell r="G79">
            <v>18</v>
          </cell>
          <cell r="J79">
            <v>8.06</v>
          </cell>
          <cell r="K79">
            <v>32.24</v>
          </cell>
          <cell r="L79">
            <v>5.67</v>
          </cell>
          <cell r="M79">
            <v>22.68</v>
          </cell>
          <cell r="N79">
            <v>6.07</v>
          </cell>
          <cell r="O79">
            <v>24.28</v>
          </cell>
        </row>
        <row r="80">
          <cell r="A80" t="str">
            <v>2.66</v>
          </cell>
          <cell r="B80" t="str">
            <v>TAMPÃO PARA KANALEX DE 4"</v>
          </cell>
          <cell r="C80" t="str">
            <v>KANALEX</v>
          </cell>
          <cell r="D80">
            <v>2</v>
          </cell>
          <cell r="E80" t="str">
            <v>PÇ</v>
          </cell>
          <cell r="F80">
            <v>9.99</v>
          </cell>
          <cell r="G80">
            <v>19.98</v>
          </cell>
          <cell r="J80">
            <v>11.440000000000001</v>
          </cell>
          <cell r="K80">
            <v>22.880000000000003</v>
          </cell>
          <cell r="L80">
            <v>49.33</v>
          </cell>
          <cell r="M80">
            <v>98.66</v>
          </cell>
          <cell r="N80">
            <v>23.58</v>
          </cell>
          <cell r="O80">
            <v>47.16</v>
          </cell>
        </row>
        <row r="81">
          <cell r="A81" t="str">
            <v>2.67</v>
          </cell>
          <cell r="B81" t="str">
            <v>TAPETE ISOLANTE PARA TENSÃO DE 20 kV 0,94 X 1,00 m</v>
          </cell>
          <cell r="D81">
            <v>1</v>
          </cell>
          <cell r="E81" t="str">
            <v>PÇ</v>
          </cell>
          <cell r="G81">
            <v>0</v>
          </cell>
          <cell r="J81">
            <v>546</v>
          </cell>
          <cell r="K81">
            <v>546</v>
          </cell>
          <cell r="L81">
            <v>707.61</v>
          </cell>
          <cell r="M81">
            <v>707.61</v>
          </cell>
          <cell r="N81">
            <v>626.79999999999995</v>
          </cell>
          <cell r="O81">
            <v>626.79999999999995</v>
          </cell>
        </row>
        <row r="82">
          <cell r="A82" t="str">
            <v>2.68</v>
          </cell>
          <cell r="B82" t="str">
            <v>TE PARA ELETRODUTO GALVANIZADO À FOGO PESADO DE 4" (QUATRO POLEGADAS) (DRENO DE ÓLEO)</v>
          </cell>
          <cell r="C82" t="str">
            <v>CARBINOX</v>
          </cell>
          <cell r="D82">
            <v>1</v>
          </cell>
          <cell r="E82" t="str">
            <v>PÇ</v>
          </cell>
          <cell r="F82">
            <v>398.6</v>
          </cell>
          <cell r="G82">
            <v>398.6</v>
          </cell>
          <cell r="J82">
            <v>565.5</v>
          </cell>
          <cell r="K82">
            <v>565.5</v>
          </cell>
          <cell r="L82">
            <v>340.91</v>
          </cell>
          <cell r="M82">
            <v>340.91</v>
          </cell>
          <cell r="N82">
            <v>435</v>
          </cell>
          <cell r="O82">
            <v>435</v>
          </cell>
        </row>
        <row r="83">
          <cell r="A83" t="str">
            <v>2.69</v>
          </cell>
          <cell r="B83" t="str">
            <v>TERMINAIS PARA CONEXÃO DOS VERGALHÕES DE COBRE 3/8" DIVERSOS</v>
          </cell>
          <cell r="C83" t="str">
            <v>MAGNET</v>
          </cell>
          <cell r="D83">
            <v>1</v>
          </cell>
          <cell r="E83" t="str">
            <v>VB</v>
          </cell>
          <cell r="G83">
            <v>0</v>
          </cell>
          <cell r="J83">
            <v>32.5</v>
          </cell>
          <cell r="K83">
            <v>32.5</v>
          </cell>
          <cell r="L83">
            <v>43.39</v>
          </cell>
          <cell r="M83">
            <v>43.39</v>
          </cell>
          <cell r="N83">
            <v>37.94</v>
          </cell>
          <cell r="O83">
            <v>37.94</v>
          </cell>
        </row>
        <row r="84">
          <cell r="A84" t="str">
            <v>2.70</v>
          </cell>
          <cell r="B84" t="str">
            <v>TERMINAL MODULAR SINGELO DE 15 kV USO EXTERNO TM2050E</v>
          </cell>
          <cell r="C84" t="str">
            <v>PRYSMIAN</v>
          </cell>
          <cell r="D84">
            <v>4</v>
          </cell>
          <cell r="E84" t="str">
            <v>PÇ</v>
          </cell>
          <cell r="G84">
            <v>0</v>
          </cell>
          <cell r="H84">
            <v>508.99</v>
          </cell>
          <cell r="I84">
            <v>2035.96</v>
          </cell>
          <cell r="J84">
            <v>364</v>
          </cell>
          <cell r="K84">
            <v>1456</v>
          </cell>
          <cell r="L84">
            <v>309.33999999999997</v>
          </cell>
          <cell r="M84">
            <v>1237.3599999999999</v>
          </cell>
          <cell r="N84">
            <v>394.11</v>
          </cell>
          <cell r="O84">
            <v>1576.44</v>
          </cell>
        </row>
        <row r="85">
          <cell r="A85" t="str">
            <v>2.71</v>
          </cell>
          <cell r="B85" t="str">
            <v>TERMINAL MODULAR SINGELO DE 15 kV USO INTERNO TM2050I</v>
          </cell>
          <cell r="C85" t="str">
            <v>PRYSMIAN</v>
          </cell>
          <cell r="D85">
            <v>4</v>
          </cell>
          <cell r="E85" t="str">
            <v>PÇ</v>
          </cell>
          <cell r="G85">
            <v>0</v>
          </cell>
          <cell r="H85">
            <v>202.99</v>
          </cell>
          <cell r="I85">
            <v>811.96</v>
          </cell>
          <cell r="J85">
            <v>325</v>
          </cell>
          <cell r="K85">
            <v>1300</v>
          </cell>
          <cell r="L85">
            <v>275.39999999999998</v>
          </cell>
          <cell r="M85">
            <v>1101.5999999999999</v>
          </cell>
          <cell r="N85">
            <v>267.79000000000002</v>
          </cell>
          <cell r="O85">
            <v>1071.1600000000001</v>
          </cell>
        </row>
        <row r="86">
          <cell r="A86" t="str">
            <v>2.72</v>
          </cell>
          <cell r="B86" t="str">
            <v>TINTAS PARA PINTURA DOS VERGALHÕES: VERMELHA (MUNSELL 5R-4/14), AZUL ESCURO (MUNSELL 2,5PB-4/10) E BRANCA (MUNSELL N9,5)</v>
          </cell>
          <cell r="C86" t="str">
            <v>CORAL</v>
          </cell>
          <cell r="D86">
            <v>1</v>
          </cell>
          <cell r="E86" t="str">
            <v>VB</v>
          </cell>
          <cell r="G86">
            <v>0</v>
          </cell>
          <cell r="J86">
            <v>110.5</v>
          </cell>
          <cell r="K86">
            <v>110.5</v>
          </cell>
          <cell r="L86">
            <v>124.58</v>
          </cell>
          <cell r="M86">
            <v>124.58</v>
          </cell>
          <cell r="N86">
            <v>117.54</v>
          </cell>
          <cell r="O86">
            <v>117.54</v>
          </cell>
        </row>
        <row r="87">
          <cell r="A87" t="str">
            <v>2.73</v>
          </cell>
          <cell r="B87" t="str">
            <v>TOMADA 2P+T 10A/220V SEM PLACA</v>
          </cell>
          <cell r="C87" t="str">
            <v>ALUMBRA</v>
          </cell>
          <cell r="D87">
            <v>4</v>
          </cell>
          <cell r="E87" t="str">
            <v>PÇ</v>
          </cell>
          <cell r="F87">
            <v>8.4499999999999993</v>
          </cell>
          <cell r="G87">
            <v>33.799999999999997</v>
          </cell>
          <cell r="J87">
            <v>20.8</v>
          </cell>
          <cell r="K87">
            <v>83.2</v>
          </cell>
          <cell r="L87">
            <v>6.92</v>
          </cell>
          <cell r="M87">
            <v>27.68</v>
          </cell>
          <cell r="N87">
            <v>12.05</v>
          </cell>
          <cell r="O87">
            <v>48.2</v>
          </cell>
        </row>
        <row r="88">
          <cell r="A88" t="str">
            <v>2.74</v>
          </cell>
          <cell r="B88" t="str">
            <v>TRANSFORMADOR DE CORRENTE 300/5A CLASSE 10B50 ISOLAÇÃO EM EPOXI PARA 15 KV</v>
          </cell>
          <cell r="C88" t="str">
            <v>SOLTRAN</v>
          </cell>
          <cell r="D88">
            <v>3</v>
          </cell>
          <cell r="E88" t="str">
            <v>PÇ</v>
          </cell>
          <cell r="G88">
            <v>0</v>
          </cell>
          <cell r="J88">
            <v>2320.5</v>
          </cell>
          <cell r="K88">
            <v>6961.5</v>
          </cell>
          <cell r="L88">
            <v>1888.53</v>
          </cell>
          <cell r="M88">
            <v>5665.59</v>
          </cell>
          <cell r="N88">
            <v>2104.5100000000002</v>
          </cell>
          <cell r="O88">
            <v>6313.53</v>
          </cell>
        </row>
        <row r="89">
          <cell r="A89" t="str">
            <v>2.75</v>
          </cell>
          <cell r="B89" t="str">
            <v>TRANSFORMADOR DE POTÊNCIA 750 kVA, ISOLAÇÃO A ÓLEO MINERAL, LIGADO EM DELTA 11.9kV / ESTRELA ATERRADO 440-254V, PADRÃO CPFL(TAPS: 13,8/13,2/12/11,4/10,8), COM RODAS  BIDIRECIONAIS</v>
          </cell>
          <cell r="C89" t="str">
            <v>WEG</v>
          </cell>
          <cell r="D89">
            <v>1</v>
          </cell>
          <cell r="E89" t="str">
            <v>PÇ</v>
          </cell>
          <cell r="G89">
            <v>0</v>
          </cell>
          <cell r="J89">
            <v>101400</v>
          </cell>
          <cell r="K89">
            <v>101400</v>
          </cell>
          <cell r="L89">
            <v>137125.82999999999</v>
          </cell>
          <cell r="M89">
            <v>137125.82999999999</v>
          </cell>
          <cell r="N89">
            <v>119262.91</v>
          </cell>
          <cell r="O89">
            <v>119262.91</v>
          </cell>
        </row>
        <row r="90">
          <cell r="A90" t="str">
            <v>2.76</v>
          </cell>
          <cell r="B90" t="str">
            <v xml:space="preserve">TRANSFORMADOR DE POTENCIAL 1000 VA, 11.9kV / 220V, COM ISOLAÇÃO EM EPOXI PARA 15kV COM BASE E FUSÍVEL DE 0,5A-15kV. </v>
          </cell>
          <cell r="C90" t="str">
            <v>SOLTRAN</v>
          </cell>
          <cell r="D90">
            <v>2</v>
          </cell>
          <cell r="E90" t="str">
            <v>PÇ</v>
          </cell>
          <cell r="G90">
            <v>0</v>
          </cell>
          <cell r="J90">
            <v>3296.8</v>
          </cell>
          <cell r="K90">
            <v>6593.6</v>
          </cell>
          <cell r="L90">
            <v>3903.24</v>
          </cell>
          <cell r="M90">
            <v>7806.48</v>
          </cell>
          <cell r="N90">
            <v>3600.02</v>
          </cell>
          <cell r="O90">
            <v>7200.04</v>
          </cell>
        </row>
        <row r="91">
          <cell r="A91" t="str">
            <v>2.77</v>
          </cell>
          <cell r="B91" t="str">
            <v>TRANSFORMADOR TRIFÁSICO A SECO 45 KVA, ENTRADA 440/254V - SAÍDA 220/127V COM CAIXA DE PROTEÇÃO</v>
          </cell>
          <cell r="C91" t="str">
            <v>WEG</v>
          </cell>
          <cell r="D91">
            <v>1</v>
          </cell>
          <cell r="E91" t="str">
            <v>PÇ</v>
          </cell>
          <cell r="G91">
            <v>0</v>
          </cell>
          <cell r="J91">
            <v>56550</v>
          </cell>
          <cell r="K91">
            <v>56550</v>
          </cell>
          <cell r="L91">
            <v>5058.2</v>
          </cell>
          <cell r="M91">
            <v>5058.2</v>
          </cell>
          <cell r="N91">
            <v>30804.1</v>
          </cell>
          <cell r="O91">
            <v>30804.1</v>
          </cell>
        </row>
        <row r="92">
          <cell r="A92" t="str">
            <v>2.78</v>
          </cell>
          <cell r="B92" t="str">
            <v>UNIDUT VERSÁTIL P/ CONDULETE DE ALUMÍNIO 1 1/2"</v>
          </cell>
          <cell r="C92" t="str">
            <v>DAISA</v>
          </cell>
          <cell r="D92">
            <v>4</v>
          </cell>
          <cell r="E92" t="str">
            <v>PÇ</v>
          </cell>
          <cell r="F92">
            <v>8.9</v>
          </cell>
          <cell r="G92">
            <v>35.6</v>
          </cell>
          <cell r="J92">
            <v>10.4</v>
          </cell>
          <cell r="K92">
            <v>41.6</v>
          </cell>
          <cell r="L92">
            <v>8.25</v>
          </cell>
          <cell r="M92">
            <v>33</v>
          </cell>
          <cell r="N92">
            <v>9.18</v>
          </cell>
          <cell r="O92">
            <v>36.72</v>
          </cell>
        </row>
        <row r="93">
          <cell r="A93" t="str">
            <v>2.79</v>
          </cell>
          <cell r="B93" t="str">
            <v>UNIDUT VERSÁTIL P/ CONDULETE DE ALUMÍNIO 3/4"</v>
          </cell>
          <cell r="C93" t="str">
            <v>DAISA</v>
          </cell>
          <cell r="D93">
            <v>30</v>
          </cell>
          <cell r="E93" t="str">
            <v>PÇ</v>
          </cell>
          <cell r="F93">
            <v>3.33</v>
          </cell>
          <cell r="G93">
            <v>99.9</v>
          </cell>
          <cell r="J93">
            <v>7.54</v>
          </cell>
          <cell r="K93">
            <v>226.2</v>
          </cell>
          <cell r="L93">
            <v>2.2999999999999998</v>
          </cell>
          <cell r="M93">
            <v>69</v>
          </cell>
          <cell r="N93">
            <v>4.3899999999999997</v>
          </cell>
          <cell r="O93">
            <v>131.69999999999999</v>
          </cell>
        </row>
        <row r="94">
          <cell r="A94" t="str">
            <v>2.80</v>
          </cell>
          <cell r="B94" t="str">
            <v>SERVIÇOS DE MÃO DE OBRA PARA EXECUÇÃO</v>
          </cell>
          <cell r="D94">
            <v>1</v>
          </cell>
          <cell r="E94" t="str">
            <v>VB</v>
          </cell>
          <cell r="G94">
            <v>0</v>
          </cell>
          <cell r="J94">
            <v>198000</v>
          </cell>
          <cell r="K94">
            <v>198000</v>
          </cell>
          <cell r="L94">
            <v>47893.57</v>
          </cell>
          <cell r="M94">
            <v>47893.57</v>
          </cell>
          <cell r="N94">
            <v>122946.78</v>
          </cell>
          <cell r="O94">
            <v>122946.78</v>
          </cell>
        </row>
        <row r="95">
          <cell r="A95" t="str">
            <v>3.</v>
          </cell>
          <cell r="B95" t="str">
            <v>ATERRAMENTO, SPDA E INFRA ELÉTRICA DO RESERVATÓRIO</v>
          </cell>
          <cell r="G95">
            <v>48623.68</v>
          </cell>
          <cell r="K95">
            <v>75053.03</v>
          </cell>
          <cell r="M95">
            <v>72957.990000000005</v>
          </cell>
          <cell r="O95">
            <v>77679.680000000008</v>
          </cell>
        </row>
        <row r="96">
          <cell r="A96" t="str">
            <v>3.1</v>
          </cell>
          <cell r="B96" t="str">
            <v>ACESSÓRIOS PARA FIXAÇÃO DIVERSOS</v>
          </cell>
          <cell r="D96">
            <v>1</v>
          </cell>
          <cell r="E96" t="str">
            <v>VB</v>
          </cell>
          <cell r="J96">
            <v>650</v>
          </cell>
          <cell r="K96">
            <v>650</v>
          </cell>
          <cell r="L96">
            <v>0</v>
          </cell>
          <cell r="N96">
            <v>325</v>
          </cell>
          <cell r="O96">
            <v>325</v>
          </cell>
        </row>
        <row r="97">
          <cell r="A97" t="str">
            <v>3.2</v>
          </cell>
          <cell r="B97" t="str">
            <v>BARRA CHATA DE ALUMÍNIO 3/4" X 1/4" PARA CONDUTORES DE DESCIDA E GAIOLA DE FARADAY</v>
          </cell>
          <cell r="D97">
            <v>336</v>
          </cell>
          <cell r="E97" t="str">
            <v>MT</v>
          </cell>
          <cell r="F97">
            <v>59.64</v>
          </cell>
          <cell r="G97">
            <v>20039.04</v>
          </cell>
          <cell r="J97">
            <v>13</v>
          </cell>
          <cell r="K97">
            <v>4368</v>
          </cell>
          <cell r="L97">
            <v>53.01</v>
          </cell>
          <cell r="M97">
            <v>17811.36</v>
          </cell>
          <cell r="N97">
            <v>41.88</v>
          </cell>
          <cell r="O97">
            <v>14071.68</v>
          </cell>
        </row>
        <row r="98">
          <cell r="A98" t="str">
            <v>3.3</v>
          </cell>
          <cell r="B98" t="str">
            <v>CABO DE COBRE NU ENCORDOADO 50 mm² (7 FIOS DE 3 mm DE DIÂMETRO, CONFORME NBR 5419-3:2015)</v>
          </cell>
          <cell r="C98" t="str">
            <v>PRYSMIAN / FICAP</v>
          </cell>
          <cell r="D98">
            <v>200</v>
          </cell>
          <cell r="E98" t="str">
            <v>MT</v>
          </cell>
          <cell r="F98">
            <v>51.95</v>
          </cell>
          <cell r="G98">
            <v>10390</v>
          </cell>
          <cell r="J98">
            <v>55.64</v>
          </cell>
          <cell r="K98">
            <v>11128</v>
          </cell>
          <cell r="L98">
            <v>56.51</v>
          </cell>
          <cell r="M98">
            <v>11302</v>
          </cell>
          <cell r="N98">
            <v>54.7</v>
          </cell>
          <cell r="O98">
            <v>10940</v>
          </cell>
        </row>
        <row r="99">
          <cell r="A99" t="str">
            <v>3.4</v>
          </cell>
          <cell r="B99" t="str">
            <v>CAIXA DE INSPEÇÃO PARA ATERRAMENTO CILÍNDRICA EM FIBROCIMENTO, COM TAMPA REFORÇADA EM FERRO FUNDIDO</v>
          </cell>
          <cell r="C99" t="str">
            <v>TERMOTÉCNICA</v>
          </cell>
          <cell r="D99">
            <v>18</v>
          </cell>
          <cell r="E99" t="str">
            <v>PÇ</v>
          </cell>
          <cell r="G99">
            <v>0</v>
          </cell>
          <cell r="J99">
            <v>231.4</v>
          </cell>
          <cell r="K99">
            <v>4165.2</v>
          </cell>
          <cell r="L99">
            <v>23.56</v>
          </cell>
          <cell r="M99">
            <v>424.08</v>
          </cell>
          <cell r="N99">
            <v>127.48</v>
          </cell>
          <cell r="O99">
            <v>2294.64</v>
          </cell>
        </row>
        <row r="100">
          <cell r="A100" t="str">
            <v>3.5</v>
          </cell>
          <cell r="B100" t="str">
            <v>CAPTOR COM QUATRO PONTAS TIPO FRANKLIN COM MASTRO DE NO MÍNIMO TRÊS METROS DE ALTURA E DEMAIS ESTRUTURAS E ACESSÓRIOS NECESSÁRIOS PARA FIXAÇÃO E INSTALAÇÃO</v>
          </cell>
          <cell r="D100">
            <v>1</v>
          </cell>
          <cell r="E100" t="str">
            <v>CJ</v>
          </cell>
          <cell r="F100">
            <v>874.69</v>
          </cell>
          <cell r="G100">
            <v>874.69</v>
          </cell>
          <cell r="J100">
            <v>663</v>
          </cell>
          <cell r="K100">
            <v>663</v>
          </cell>
          <cell r="L100">
            <v>103.66</v>
          </cell>
          <cell r="M100">
            <v>103.66</v>
          </cell>
          <cell r="N100">
            <v>547.11</v>
          </cell>
          <cell r="O100">
            <v>547.11</v>
          </cell>
        </row>
        <row r="101">
          <cell r="A101" t="str">
            <v>3.6</v>
          </cell>
          <cell r="B101" t="str">
            <v>CAPTORES VERTICAIS DE 60 CM X 3/8” AO LONGO DOS CONDUTORES DAS GAIOLAS DE FARADAY COM ACESSÓRIOS PARA FIXAÇÃO</v>
          </cell>
          <cell r="D101">
            <v>16</v>
          </cell>
          <cell r="E101" t="str">
            <v>PÇ</v>
          </cell>
          <cell r="F101">
            <v>251.36</v>
          </cell>
          <cell r="G101">
            <v>4021.76</v>
          </cell>
          <cell r="J101">
            <v>6.5</v>
          </cell>
          <cell r="K101">
            <v>104</v>
          </cell>
          <cell r="L101">
            <v>15.52</v>
          </cell>
          <cell r="M101">
            <v>248.32</v>
          </cell>
          <cell r="N101">
            <v>91.12</v>
          </cell>
          <cell r="O101">
            <v>1457.92</v>
          </cell>
        </row>
        <row r="102">
          <cell r="A102" t="str">
            <v>3.7</v>
          </cell>
          <cell r="B102" t="str">
            <v>CARTUCHO PARA SOLDA EXOTÉRMICA 150 COM DISCO DE RETENÇÃO E PALITO IGNITOR</v>
          </cell>
          <cell r="C102" t="str">
            <v>EXOSOLDA</v>
          </cell>
          <cell r="D102">
            <v>17</v>
          </cell>
          <cell r="E102" t="str">
            <v>PÇ</v>
          </cell>
          <cell r="F102">
            <v>51.9</v>
          </cell>
          <cell r="G102">
            <v>882.3</v>
          </cell>
          <cell r="J102">
            <v>59.54</v>
          </cell>
          <cell r="K102">
            <v>1012.18</v>
          </cell>
          <cell r="L102">
            <v>37.69</v>
          </cell>
          <cell r="M102">
            <v>640.73</v>
          </cell>
          <cell r="N102">
            <v>49.71</v>
          </cell>
          <cell r="O102">
            <v>845.07</v>
          </cell>
        </row>
        <row r="103">
          <cell r="A103" t="str">
            <v>3.8</v>
          </cell>
          <cell r="B103" t="str">
            <v>CARTUCHO PARA SOLDA EXOTÉRMICA 200 COM DISCO DE RETENÇÃO E PALITO IGNITOR</v>
          </cell>
          <cell r="C103" t="str">
            <v>EXOSOLDA</v>
          </cell>
          <cell r="D103">
            <v>11</v>
          </cell>
          <cell r="E103" t="str">
            <v>PÇ</v>
          </cell>
          <cell r="F103">
            <v>69.900000000000006</v>
          </cell>
          <cell r="G103">
            <v>768.90000000000009</v>
          </cell>
          <cell r="J103">
            <v>63.57</v>
          </cell>
          <cell r="K103">
            <v>699.27</v>
          </cell>
          <cell r="L103">
            <v>49.75</v>
          </cell>
          <cell r="M103">
            <v>547.25</v>
          </cell>
          <cell r="N103">
            <v>61.07</v>
          </cell>
          <cell r="O103">
            <v>671.77</v>
          </cell>
        </row>
        <row r="104">
          <cell r="A104" t="str">
            <v>3.9</v>
          </cell>
          <cell r="B104" t="str">
            <v>CARTUCHO PARA SOLDA EXOTÉRMICA 65 COM DISCO DE RETENÇÃO E PALITO IGNITOR</v>
          </cell>
          <cell r="C104" t="str">
            <v>EXOSOLDA</v>
          </cell>
          <cell r="D104">
            <v>14</v>
          </cell>
          <cell r="E104" t="str">
            <v>PÇ</v>
          </cell>
          <cell r="F104">
            <v>48.9</v>
          </cell>
          <cell r="G104">
            <v>684.6</v>
          </cell>
          <cell r="J104">
            <v>24.57</v>
          </cell>
          <cell r="K104">
            <v>343.98</v>
          </cell>
          <cell r="L104">
            <v>17.53</v>
          </cell>
          <cell r="M104">
            <v>245.42000000000002</v>
          </cell>
          <cell r="N104">
            <v>30.33</v>
          </cell>
          <cell r="O104">
            <v>424.62</v>
          </cell>
        </row>
        <row r="105">
          <cell r="A105" t="str">
            <v>3.10</v>
          </cell>
          <cell r="B105" t="str">
            <v>CARTUCHO PARA SOLDA EXOTÉRMICA 90 COM DISCO DE RETENÇÃO E PALITO IGNITOR</v>
          </cell>
          <cell r="C105" t="str">
            <v>EXOSOLDA</v>
          </cell>
          <cell r="D105">
            <v>24</v>
          </cell>
          <cell r="E105" t="str">
            <v>PÇ</v>
          </cell>
          <cell r="F105">
            <v>41.9</v>
          </cell>
          <cell r="G105">
            <v>1005.5999999999999</v>
          </cell>
          <cell r="J105">
            <v>29.25</v>
          </cell>
          <cell r="K105">
            <v>702</v>
          </cell>
          <cell r="L105">
            <v>23.35</v>
          </cell>
          <cell r="M105">
            <v>560.40000000000009</v>
          </cell>
          <cell r="N105">
            <v>31.5</v>
          </cell>
          <cell r="O105">
            <v>756</v>
          </cell>
        </row>
        <row r="106">
          <cell r="A106" t="str">
            <v>3.11</v>
          </cell>
          <cell r="B106" t="str">
            <v>ELETRODUTOS DE PVC 1" PARA PROTEÇÃO DOS CONDUTORES DE DESCIDA</v>
          </cell>
          <cell r="C106" t="str">
            <v>MAXIDUTOS</v>
          </cell>
          <cell r="D106">
            <v>15</v>
          </cell>
          <cell r="E106" t="str">
            <v>BR</v>
          </cell>
          <cell r="F106">
            <v>24.51</v>
          </cell>
          <cell r="G106">
            <v>367.65000000000003</v>
          </cell>
          <cell r="J106">
            <v>49.4</v>
          </cell>
          <cell r="K106">
            <v>741</v>
          </cell>
          <cell r="L106">
            <v>68.319999999999993</v>
          </cell>
          <cell r="M106">
            <v>1024.8</v>
          </cell>
          <cell r="N106">
            <v>47.41</v>
          </cell>
          <cell r="O106">
            <v>711.15</v>
          </cell>
        </row>
        <row r="107">
          <cell r="A107" t="str">
            <v>3.12</v>
          </cell>
          <cell r="B107" t="str">
            <v>HASTE DE ATERRAMENTO TIPO COPPERWELD 5/8"X3,0 METROS, COM ALTA CAMADA DE DEPOSIÇÃO 254um</v>
          </cell>
          <cell r="C107" t="str">
            <v>INTELLI</v>
          </cell>
          <cell r="D107">
            <v>48</v>
          </cell>
          <cell r="E107" t="str">
            <v>PÇ</v>
          </cell>
          <cell r="F107">
            <v>194.88</v>
          </cell>
          <cell r="G107">
            <v>9354.24</v>
          </cell>
          <cell r="J107">
            <v>241.8</v>
          </cell>
          <cell r="K107">
            <v>11606.400000000001</v>
          </cell>
          <cell r="L107">
            <v>227.55</v>
          </cell>
          <cell r="M107">
            <v>10922.400000000001</v>
          </cell>
          <cell r="N107">
            <v>221.41</v>
          </cell>
          <cell r="O107">
            <v>10627.68</v>
          </cell>
        </row>
        <row r="108">
          <cell r="A108" t="str">
            <v>3.13</v>
          </cell>
          <cell r="B108" t="str">
            <v>LUZ DE OBSTÁCULO COM LÂMPADA LED E RELÉ FOTOELÉTRICO COM MASTRO DE UM METRO E MEIO DE ALTURA E DEMAIS ESTRUTURAS E ACESSÓRIOS NECESSÁRIOS PARA FIXAÇÃO E INSTALAÇÃO</v>
          </cell>
          <cell r="D108">
            <v>1</v>
          </cell>
          <cell r="E108" t="str">
            <v>CJ</v>
          </cell>
          <cell r="F108">
            <v>234.9</v>
          </cell>
          <cell r="G108">
            <v>234.9</v>
          </cell>
          <cell r="J108">
            <v>273</v>
          </cell>
          <cell r="K108">
            <v>273</v>
          </cell>
          <cell r="L108">
            <v>147.24</v>
          </cell>
          <cell r="M108">
            <v>147.24</v>
          </cell>
          <cell r="N108">
            <v>218.38</v>
          </cell>
          <cell r="O108">
            <v>218.38</v>
          </cell>
        </row>
        <row r="109">
          <cell r="A109" t="str">
            <v>3.14</v>
          </cell>
          <cell r="B109" t="str">
            <v>MOLDE PARA SOLDA TIPO EXOTÉRMICA CDH 50.50.3 (CONEXÃO TIPO “T” ENTRE CABOS – CARTUCHO 90)</v>
          </cell>
          <cell r="C109" t="str">
            <v>EXOSOLDA</v>
          </cell>
          <cell r="D109">
            <v>1</v>
          </cell>
          <cell r="E109" t="str">
            <v>PÇ</v>
          </cell>
          <cell r="G109">
            <v>0</v>
          </cell>
          <cell r="J109">
            <v>309.40000000000003</v>
          </cell>
          <cell r="K109">
            <v>309.40000000000003</v>
          </cell>
          <cell r="L109">
            <v>183.76</v>
          </cell>
          <cell r="M109">
            <v>183.76</v>
          </cell>
          <cell r="N109">
            <v>246.58</v>
          </cell>
          <cell r="O109">
            <v>246.58</v>
          </cell>
        </row>
        <row r="110">
          <cell r="A110" t="str">
            <v>3.15</v>
          </cell>
          <cell r="B110" t="str">
            <v>MOLDE PARA SOLDA TIPO EXOTÉRMICA DTH 6x25.50-2 (CONEXÃO ENTRE CABO E BARRAMENTO – CARTUCHO 65)</v>
          </cell>
          <cell r="C110" t="str">
            <v>EXOSOLDA</v>
          </cell>
          <cell r="D110">
            <v>1</v>
          </cell>
          <cell r="E110" t="str">
            <v>PÇ</v>
          </cell>
          <cell r="G110">
            <v>0</v>
          </cell>
          <cell r="J110">
            <v>309.40000000000003</v>
          </cell>
          <cell r="K110">
            <v>309.40000000000003</v>
          </cell>
          <cell r="L110">
            <v>287.42</v>
          </cell>
          <cell r="M110">
            <v>287.42</v>
          </cell>
          <cell r="N110">
            <v>298.41000000000003</v>
          </cell>
          <cell r="O110">
            <v>298.41000000000003</v>
          </cell>
        </row>
        <row r="111">
          <cell r="A111" t="str">
            <v>3.16</v>
          </cell>
          <cell r="B111" t="str">
            <v>MOLDE PARA SOLDA TIPO EXOTÉRMICA HCT 5/8.50-3 (CONEXÃO “PASSANTE” ENTRE CABOS E HASTE – CARTUCHO 90)</v>
          </cell>
          <cell r="C111" t="str">
            <v>EXOSOLDA</v>
          </cell>
          <cell r="D111">
            <v>1</v>
          </cell>
          <cell r="E111" t="str">
            <v>PÇ</v>
          </cell>
          <cell r="G111">
            <v>0</v>
          </cell>
          <cell r="J111">
            <v>309.40000000000003</v>
          </cell>
          <cell r="K111">
            <v>309.40000000000003</v>
          </cell>
          <cell r="L111">
            <v>183.76</v>
          </cell>
          <cell r="M111">
            <v>183.76</v>
          </cell>
          <cell r="N111">
            <v>246.58</v>
          </cell>
          <cell r="O111">
            <v>246.58</v>
          </cell>
        </row>
        <row r="112">
          <cell r="A112" t="str">
            <v>3.17</v>
          </cell>
          <cell r="B112" t="str">
            <v>MOLDE PARA SOLDA TIPO EXOTÉRMICA HTH 5/8.50-4A (CONEXÃO TIPO “T” ENTRE CABOS E HASTE – CARTUCHO 150)</v>
          </cell>
          <cell r="C112" t="str">
            <v>EXOSOLDA</v>
          </cell>
          <cell r="D112">
            <v>1</v>
          </cell>
          <cell r="E112" t="str">
            <v>PÇ</v>
          </cell>
          <cell r="G112">
            <v>0</v>
          </cell>
          <cell r="J112">
            <v>309.40000000000003</v>
          </cell>
          <cell r="K112">
            <v>309.40000000000003</v>
          </cell>
          <cell r="L112">
            <v>287.42</v>
          </cell>
          <cell r="M112">
            <v>287.42</v>
          </cell>
          <cell r="N112">
            <v>298.41000000000003</v>
          </cell>
          <cell r="O112">
            <v>298.41000000000003</v>
          </cell>
        </row>
        <row r="113">
          <cell r="A113" t="str">
            <v>3.18</v>
          </cell>
          <cell r="B113" t="str">
            <v>MOLDE PARA SOLDA TIPO EXOTÉRMICA HXS 5/8.50-4A (CONEXÃO TIPO “CRUZ” ENTRE CABOS E HASTE – CARTUCHO 200)</v>
          </cell>
          <cell r="C113" t="str">
            <v>EXOSOLDA</v>
          </cell>
          <cell r="D113">
            <v>1</v>
          </cell>
          <cell r="E113" t="str">
            <v>PÇ</v>
          </cell>
          <cell r="G113">
            <v>0</v>
          </cell>
          <cell r="J113">
            <v>309.40000000000003</v>
          </cell>
          <cell r="K113">
            <v>309.40000000000003</v>
          </cell>
          <cell r="L113">
            <v>287.42</v>
          </cell>
          <cell r="M113">
            <v>287.42</v>
          </cell>
          <cell r="N113">
            <v>298.41000000000003</v>
          </cell>
          <cell r="O113">
            <v>298.41000000000003</v>
          </cell>
        </row>
        <row r="114">
          <cell r="A114" t="str">
            <v>3.19</v>
          </cell>
          <cell r="B114" t="str">
            <v>SERVIÇOS DE MÃO DE OBRA PARA EXECUÇÃO</v>
          </cell>
          <cell r="D114">
            <v>1</v>
          </cell>
          <cell r="E114" t="str">
            <v>VB</v>
          </cell>
          <cell r="J114">
            <v>37050</v>
          </cell>
          <cell r="K114">
            <v>37050</v>
          </cell>
          <cell r="L114">
            <v>27750.55</v>
          </cell>
          <cell r="M114">
            <v>27750.55</v>
          </cell>
          <cell r="N114">
            <v>32400.27</v>
          </cell>
          <cell r="O114">
            <v>32400.27</v>
          </cell>
        </row>
        <row r="115">
          <cell r="A115" t="str">
            <v>4.</v>
          </cell>
          <cell r="B115" t="str">
            <v>QUADRO GERAL DA CABINE</v>
          </cell>
          <cell r="G115">
            <v>36754.6</v>
          </cell>
          <cell r="K115">
            <v>206931.56</v>
          </cell>
          <cell r="M115">
            <v>145419.79300000001</v>
          </cell>
          <cell r="O115">
            <v>174493.33000000005</v>
          </cell>
        </row>
        <row r="116">
          <cell r="A116" t="str">
            <v>4.1</v>
          </cell>
          <cell r="B116" t="str">
            <v>ACESSÓRIOS PARA FIXAÇÃO E CONEXÃO DOS BARRAMENTOS (ISOLADORES, ELEMENTOS DE FIXAÇÃO, CONEXÕES, PARAFUSOS...)</v>
          </cell>
          <cell r="D116">
            <v>1</v>
          </cell>
          <cell r="E116" t="str">
            <v>VB</v>
          </cell>
          <cell r="J116">
            <v>1105</v>
          </cell>
          <cell r="K116">
            <v>1105</v>
          </cell>
          <cell r="L116">
            <v>6929.05</v>
          </cell>
          <cell r="M116">
            <v>6929.05</v>
          </cell>
          <cell r="N116">
            <v>4017.02</v>
          </cell>
          <cell r="O116">
            <v>4017.02</v>
          </cell>
        </row>
        <row r="117">
          <cell r="A117" t="str">
            <v>4.2</v>
          </cell>
          <cell r="B117" t="str">
            <v>AMPERÍMETRO ANALÓGICO ESCALA 800A COM SOBRE-ESCALA ATÉ 1600A, ENTRADA 5A, 96 X 96 mm</v>
          </cell>
          <cell r="C117" t="str">
            <v>SIEMENS</v>
          </cell>
          <cell r="D117">
            <v>1</v>
          </cell>
          <cell r="E117" t="str">
            <v>PÇ</v>
          </cell>
          <cell r="F117">
            <v>455.28</v>
          </cell>
          <cell r="G117">
            <v>455.28</v>
          </cell>
          <cell r="J117">
            <v>195</v>
          </cell>
          <cell r="K117">
            <v>195</v>
          </cell>
          <cell r="L117">
            <v>10.44</v>
          </cell>
          <cell r="M117">
            <v>10.44</v>
          </cell>
          <cell r="N117">
            <v>220.24</v>
          </cell>
          <cell r="O117">
            <v>220.24</v>
          </cell>
        </row>
        <row r="118">
          <cell r="A118" t="str">
            <v>4.3</v>
          </cell>
          <cell r="B118" t="str">
            <v>BASE PARA FUSÍVEL TIPO FACA RASGADA (NORMA DIN 43653), FIXAÇÃO DO FUSÍVEL COM PARAFUSOS, COM DISTÂNCIA DE CENTRO (ENTRE FUROS) DE 110MM, CORRENTE 1000A</v>
          </cell>
          <cell r="C118" t="str">
            <v>FUSICON</v>
          </cell>
          <cell r="D118">
            <v>3</v>
          </cell>
          <cell r="E118" t="str">
            <v>PÇ</v>
          </cell>
          <cell r="F118">
            <v>654.54999999999995</v>
          </cell>
          <cell r="G118">
            <v>1963.6499999999999</v>
          </cell>
          <cell r="J118">
            <v>780</v>
          </cell>
          <cell r="K118">
            <v>2340</v>
          </cell>
          <cell r="L118">
            <v>358.92</v>
          </cell>
          <cell r="M118">
            <v>1076.76</v>
          </cell>
          <cell r="N118">
            <v>597.82000000000005</v>
          </cell>
          <cell r="O118">
            <v>1793.46</v>
          </cell>
        </row>
        <row r="119">
          <cell r="A119" t="str">
            <v>4.4</v>
          </cell>
          <cell r="B119" t="str">
            <v>BARRAMENTOS DE COBRE PARA O PAINEL</v>
          </cell>
          <cell r="D119">
            <v>1</v>
          </cell>
          <cell r="E119" t="str">
            <v>VB</v>
          </cell>
          <cell r="G119">
            <v>0</v>
          </cell>
          <cell r="J119">
            <v>31200</v>
          </cell>
          <cell r="K119">
            <v>31200</v>
          </cell>
          <cell r="L119">
            <v>171.27</v>
          </cell>
          <cell r="M119">
            <v>171.27</v>
          </cell>
          <cell r="N119">
            <v>15685.63</v>
          </cell>
          <cell r="O119">
            <v>15685.63</v>
          </cell>
        </row>
        <row r="120">
          <cell r="A120" t="str">
            <v>4.5</v>
          </cell>
          <cell r="B120" t="str">
            <v>BOTÃO DE EMERGÊNCIA COGUMELO 22mm VERMELHO COM DOIS CONTATOS NF</v>
          </cell>
          <cell r="C120" t="str">
            <v>SIEMENS</v>
          </cell>
          <cell r="D120">
            <v>1</v>
          </cell>
          <cell r="E120" t="str">
            <v>PÇ</v>
          </cell>
          <cell r="F120">
            <v>63.2</v>
          </cell>
          <cell r="G120">
            <v>63.2</v>
          </cell>
          <cell r="J120">
            <v>84.5</v>
          </cell>
          <cell r="K120">
            <v>84.5</v>
          </cell>
          <cell r="L120">
            <v>66.19</v>
          </cell>
          <cell r="M120">
            <v>66.19</v>
          </cell>
          <cell r="N120">
            <v>71.290000000000006</v>
          </cell>
          <cell r="O120">
            <v>71.290000000000006</v>
          </cell>
        </row>
        <row r="121">
          <cell r="A121" t="str">
            <v>4.6</v>
          </cell>
          <cell r="B121" t="str">
            <v>BOTÃO DE PULSO 22MM VERMELHO COM UM CONTATO NF</v>
          </cell>
          <cell r="C121" t="str">
            <v>SIEMENS</v>
          </cell>
          <cell r="D121">
            <v>1</v>
          </cell>
          <cell r="E121" t="str">
            <v>PÇ</v>
          </cell>
          <cell r="F121">
            <v>51.9</v>
          </cell>
          <cell r="G121">
            <v>51.9</v>
          </cell>
          <cell r="J121">
            <v>28.6</v>
          </cell>
          <cell r="K121">
            <v>28.6</v>
          </cell>
          <cell r="L121">
            <v>37.69</v>
          </cell>
          <cell r="M121">
            <v>37.69</v>
          </cell>
          <cell r="N121">
            <v>39.39</v>
          </cell>
          <cell r="O121">
            <v>39.39</v>
          </cell>
        </row>
        <row r="122">
          <cell r="A122" t="str">
            <v>4.7</v>
          </cell>
          <cell r="B122" t="str">
            <v>BOTÃO DE PULSO 22MM VERDE COM UM CONTATO NA</v>
          </cell>
          <cell r="C122" t="str">
            <v>SIEMENS</v>
          </cell>
          <cell r="D122">
            <v>1</v>
          </cell>
          <cell r="E122" t="str">
            <v>PÇ</v>
          </cell>
          <cell r="F122">
            <v>51.9</v>
          </cell>
          <cell r="G122">
            <v>51.9</v>
          </cell>
          <cell r="J122">
            <v>28.6</v>
          </cell>
          <cell r="K122">
            <v>28.6</v>
          </cell>
          <cell r="L122">
            <v>37.69</v>
          </cell>
          <cell r="M122">
            <v>37.69</v>
          </cell>
          <cell r="N122">
            <v>39.39</v>
          </cell>
          <cell r="O122">
            <v>39.39</v>
          </cell>
        </row>
        <row r="123">
          <cell r="A123" t="str">
            <v>4.8</v>
          </cell>
          <cell r="B123" t="str">
            <v>BOTÃO DE PULSO 22MM AMARELO COM UM CONTATO NA</v>
          </cell>
          <cell r="C123" t="str">
            <v>SIEMENS</v>
          </cell>
          <cell r="D123">
            <v>1</v>
          </cell>
          <cell r="E123" t="str">
            <v>PÇ</v>
          </cell>
          <cell r="F123">
            <v>51.9</v>
          </cell>
          <cell r="G123">
            <v>51.9</v>
          </cell>
          <cell r="J123">
            <v>28.6</v>
          </cell>
          <cell r="K123">
            <v>28.6</v>
          </cell>
          <cell r="L123">
            <v>16.37</v>
          </cell>
          <cell r="M123">
            <v>16.37</v>
          </cell>
          <cell r="N123">
            <v>32.29</v>
          </cell>
          <cell r="O123">
            <v>32.29</v>
          </cell>
        </row>
        <row r="124">
          <cell r="A124" t="str">
            <v>4.9</v>
          </cell>
          <cell r="B124" t="str">
            <v>BORNE TIPO SAK PARA FIXAÇÃO EM TRILHO DIN</v>
          </cell>
          <cell r="C124" t="str">
            <v>SIEMENS</v>
          </cell>
          <cell r="D124">
            <v>20</v>
          </cell>
          <cell r="E124" t="str">
            <v>PÇ</v>
          </cell>
          <cell r="F124">
            <v>7.14</v>
          </cell>
          <cell r="G124">
            <v>142.79999999999998</v>
          </cell>
          <cell r="J124">
            <v>8.84</v>
          </cell>
          <cell r="K124">
            <v>176.8</v>
          </cell>
          <cell r="L124">
            <v>5</v>
          </cell>
          <cell r="M124">
            <v>100</v>
          </cell>
          <cell r="N124">
            <v>6.99</v>
          </cell>
          <cell r="O124">
            <v>139.80000000000001</v>
          </cell>
        </row>
        <row r="125">
          <cell r="A125" t="str">
            <v>4.10</v>
          </cell>
          <cell r="B125" t="str">
            <v>CABO DE COBRE EXTRAFLEXÍVEL 2,5mm², ISOLADO PARA 1 kV TIPO EPROTENAX COR PRETA</v>
          </cell>
          <cell r="C125" t="str">
            <v>PRYSMIAN / FICAP</v>
          </cell>
          <cell r="D125">
            <v>15</v>
          </cell>
          <cell r="E125" t="str">
            <v>MT</v>
          </cell>
          <cell r="F125">
            <v>2.69</v>
          </cell>
          <cell r="G125">
            <v>40.35</v>
          </cell>
          <cell r="J125">
            <v>3.3280000000000003</v>
          </cell>
          <cell r="K125">
            <v>49.92</v>
          </cell>
          <cell r="L125">
            <v>2.58</v>
          </cell>
          <cell r="M125">
            <v>38.700000000000003</v>
          </cell>
          <cell r="N125">
            <v>2.86</v>
          </cell>
          <cell r="O125">
            <v>42.9</v>
          </cell>
        </row>
        <row r="126">
          <cell r="A126" t="str">
            <v>4.11</v>
          </cell>
          <cell r="B126" t="str">
            <v>CABO DE COBRE EXTRAFLEXÍVEL 4,0mm², ISOLADO PARA 1 kV TIPO EPROTENAX COR PRETA</v>
          </cell>
          <cell r="C126" t="str">
            <v>PRYSMIAN / FICAP</v>
          </cell>
          <cell r="D126">
            <v>3</v>
          </cell>
          <cell r="E126" t="str">
            <v>MT</v>
          </cell>
          <cell r="F126">
            <v>4.59</v>
          </cell>
          <cell r="G126">
            <v>13.77</v>
          </cell>
          <cell r="J126">
            <v>4.6800000000000006</v>
          </cell>
          <cell r="K126">
            <v>14.040000000000003</v>
          </cell>
          <cell r="L126">
            <v>3.84</v>
          </cell>
          <cell r="M126">
            <v>11.52</v>
          </cell>
          <cell r="N126">
            <v>4.37</v>
          </cell>
          <cell r="O126">
            <v>13.11</v>
          </cell>
        </row>
        <row r="127">
          <cell r="A127" t="str">
            <v>4.12</v>
          </cell>
          <cell r="B127" t="str">
            <v>CABO DE COBRE EXTRAFLEXÍVEL 10mm², ISOLADO PARA 1 kV TIPO EPROTENAX COR PRETA</v>
          </cell>
          <cell r="C127" t="str">
            <v>PRYSMIAN / FICAP</v>
          </cell>
          <cell r="D127">
            <v>3</v>
          </cell>
          <cell r="E127" t="str">
            <v>MT</v>
          </cell>
          <cell r="F127">
            <v>11.88</v>
          </cell>
          <cell r="G127">
            <v>35.64</v>
          </cell>
          <cell r="J127">
            <v>10.14</v>
          </cell>
          <cell r="K127">
            <v>30.42</v>
          </cell>
          <cell r="L127">
            <v>9.58</v>
          </cell>
          <cell r="M127">
            <v>28.740000000000002</v>
          </cell>
          <cell r="N127">
            <v>10.53</v>
          </cell>
          <cell r="O127">
            <v>31.59</v>
          </cell>
        </row>
        <row r="128">
          <cell r="A128" t="str">
            <v>4.13</v>
          </cell>
          <cell r="B128" t="str">
            <v>CABO DE COBRE EXTRAFLEXÍVEL 16mm², ISOLADO PARA 1 kV TIPO EPROTENAX COR PRETA</v>
          </cell>
          <cell r="C128" t="str">
            <v>PRYSMIAN / FICAP</v>
          </cell>
          <cell r="D128">
            <v>20</v>
          </cell>
          <cell r="E128" t="str">
            <v>MT</v>
          </cell>
          <cell r="F128">
            <v>19.84</v>
          </cell>
          <cell r="G128">
            <v>396.8</v>
          </cell>
          <cell r="J128">
            <v>13.78</v>
          </cell>
          <cell r="K128">
            <v>275.59999999999997</v>
          </cell>
          <cell r="L128">
            <v>14.44</v>
          </cell>
          <cell r="M128">
            <v>288.8</v>
          </cell>
          <cell r="N128">
            <v>16.02</v>
          </cell>
          <cell r="O128">
            <v>320.39999999999998</v>
          </cell>
        </row>
        <row r="129">
          <cell r="A129" t="str">
            <v>4.14</v>
          </cell>
          <cell r="B129" t="str">
            <v>CABO DE COBRE EXTRAFLEXÍVEL 35mm², ISOLADO PARA 1 kV TIPO EPROTENAX COR PRETA</v>
          </cell>
          <cell r="C129" t="str">
            <v>PRYSMIAN / FICAP</v>
          </cell>
          <cell r="D129">
            <v>30</v>
          </cell>
          <cell r="E129" t="str">
            <v>MT</v>
          </cell>
          <cell r="F129">
            <v>58.84</v>
          </cell>
          <cell r="G129">
            <v>1765.2</v>
          </cell>
          <cell r="J129">
            <v>33.28</v>
          </cell>
          <cell r="K129">
            <v>998.40000000000009</v>
          </cell>
          <cell r="L129">
            <v>31.93</v>
          </cell>
          <cell r="M129">
            <v>957.9</v>
          </cell>
          <cell r="N129">
            <v>41.35</v>
          </cell>
          <cell r="O129">
            <v>1240.5</v>
          </cell>
        </row>
        <row r="130">
          <cell r="A130" t="str">
            <v>4.15</v>
          </cell>
          <cell r="B130" t="str">
            <v>CABO DE COBRE FLEXÍVEL 750V, 1mm² - COR PRETO PARA COMANDO</v>
          </cell>
          <cell r="C130" t="str">
            <v>PRYSMIAN / FICAP</v>
          </cell>
          <cell r="D130">
            <v>100</v>
          </cell>
          <cell r="E130" t="str">
            <v>MT</v>
          </cell>
          <cell r="F130">
            <v>2.1</v>
          </cell>
          <cell r="G130">
            <v>210</v>
          </cell>
          <cell r="J130">
            <v>2.21</v>
          </cell>
          <cell r="K130">
            <v>221</v>
          </cell>
          <cell r="L130">
            <v>1.08</v>
          </cell>
          <cell r="M130">
            <v>108</v>
          </cell>
          <cell r="N130">
            <v>1.79</v>
          </cell>
          <cell r="O130">
            <v>179</v>
          </cell>
        </row>
        <row r="131">
          <cell r="A131" t="str">
            <v>4.16</v>
          </cell>
          <cell r="B131" t="str">
            <v>CABO DE COBRE FLEXÍVEL 750V, 4mm² - COR VERDE</v>
          </cell>
          <cell r="C131" t="str">
            <v>PRYSMIAN / FICAP</v>
          </cell>
          <cell r="D131">
            <v>2</v>
          </cell>
          <cell r="E131" t="str">
            <v>MT</v>
          </cell>
          <cell r="F131">
            <v>4.59</v>
          </cell>
          <cell r="G131">
            <v>9.18</v>
          </cell>
          <cell r="J131">
            <v>5.98</v>
          </cell>
          <cell r="K131">
            <v>11.96</v>
          </cell>
          <cell r="L131">
            <v>3.84</v>
          </cell>
          <cell r="M131">
            <v>7.68</v>
          </cell>
          <cell r="N131">
            <v>4.8</v>
          </cell>
          <cell r="O131">
            <v>9.6</v>
          </cell>
        </row>
        <row r="132">
          <cell r="A132" t="str">
            <v>4.17</v>
          </cell>
          <cell r="B132" t="str">
            <v>CABO DE COBRE FLEXÍVEL 750V, 10mm² - COR VERDE</v>
          </cell>
          <cell r="C132" t="str">
            <v>PRYSMIAN / FICAP</v>
          </cell>
          <cell r="D132">
            <v>2</v>
          </cell>
          <cell r="E132" t="str">
            <v>MT</v>
          </cell>
          <cell r="F132">
            <v>11.48</v>
          </cell>
          <cell r="G132">
            <v>22.96</v>
          </cell>
          <cell r="J132">
            <v>11.95</v>
          </cell>
          <cell r="K132">
            <v>23.9</v>
          </cell>
          <cell r="L132">
            <v>8.8800000000000008</v>
          </cell>
          <cell r="M132">
            <v>17.760000000000002</v>
          </cell>
          <cell r="N132">
            <v>10.77</v>
          </cell>
          <cell r="O132">
            <v>21.54</v>
          </cell>
        </row>
        <row r="133">
          <cell r="A133" t="str">
            <v>4.18</v>
          </cell>
          <cell r="B133" t="str">
            <v>CABO DE COBRE FLEXÍVEL 750V, 16mm² - COR VERDE</v>
          </cell>
          <cell r="C133" t="str">
            <v>PRYSMIAN / FICAP</v>
          </cell>
          <cell r="D133">
            <v>10</v>
          </cell>
          <cell r="E133" t="str">
            <v>MT</v>
          </cell>
          <cell r="G133">
            <v>0</v>
          </cell>
          <cell r="J133">
            <v>13.78</v>
          </cell>
          <cell r="K133">
            <v>137.79999999999998</v>
          </cell>
          <cell r="L133">
            <v>13.8</v>
          </cell>
          <cell r="M133">
            <v>138</v>
          </cell>
          <cell r="N133">
            <v>13.79</v>
          </cell>
          <cell r="O133">
            <v>137.9</v>
          </cell>
        </row>
        <row r="134">
          <cell r="A134" t="str">
            <v>4.19</v>
          </cell>
          <cell r="B134" t="str">
            <v>CANALETAS PLÁSTICAS PARA PASSAGEM DE CABOS</v>
          </cell>
          <cell r="D134">
            <v>1</v>
          </cell>
          <cell r="E134" t="str">
            <v>VB</v>
          </cell>
          <cell r="G134">
            <v>0</v>
          </cell>
          <cell r="J134">
            <v>240.5</v>
          </cell>
          <cell r="K134">
            <v>240.5</v>
          </cell>
          <cell r="L134">
            <v>16.190000000000001</v>
          </cell>
          <cell r="M134">
            <v>16.190000000000001</v>
          </cell>
          <cell r="N134">
            <v>128.34</v>
          </cell>
          <cell r="O134">
            <v>128.34</v>
          </cell>
        </row>
        <row r="135">
          <cell r="A135" t="str">
            <v>4.20</v>
          </cell>
          <cell r="B135" t="str">
            <v>CAPACITOR 50 kVAR 460V 60 HZ, TIPO MP, COM ELEMENTOS CAPACITIVOS FORMADOS POR ARMADURAS DE FITA DE ALUMÍNIO DE ALTA PUREZA, SEPARADAS POR DIELÉTRICO DE PAPEL E FILME DE POLIPROPILENO, IMPREGNADOS COM FLUÍDO "WEMCOL II" (LÍQUIDO ISOLANTE BIODEGRADÁVEL), COM SOBRECAIXA PARA PROTEÇÃO DOS TERMINAIS, DISPOSITIVO INTERNO DE DESCARGA, FUSÍVEIS INTERNOS E BUCHAS DE PORCELANA VITRIFICADA</v>
          </cell>
          <cell r="C135" t="str">
            <v>BREE</v>
          </cell>
          <cell r="D135">
            <v>2</v>
          </cell>
          <cell r="E135" t="str">
            <v>PÇ</v>
          </cell>
          <cell r="G135">
            <v>0</v>
          </cell>
          <cell r="J135">
            <v>5987.4</v>
          </cell>
          <cell r="K135">
            <v>11974.8</v>
          </cell>
          <cell r="L135">
            <v>5644.47</v>
          </cell>
          <cell r="M135">
            <v>11288.94</v>
          </cell>
          <cell r="N135">
            <v>5815.93</v>
          </cell>
          <cell r="O135">
            <v>11631.86</v>
          </cell>
        </row>
        <row r="136">
          <cell r="A136" t="str">
            <v>4.21</v>
          </cell>
          <cell r="B136" t="str">
            <v>CAPACITOR 10 kVAR 460V 60 HZ, TIPO MP, COM ELEMENTOS CAPACITIVOS FORMADOS POR ARMADURAS DE FITA DE ALUMÍNIO DE ALTA PUREZA, SEPARADAS POR DIELÉTRICO DE PAPEL E FILME DE POLIPROPILENO, IMPREGNADOS COM FLUÍDO "WEMCOL II" (LÍQUIDO ISOLANTE BIODEGRADÁVEL), COM SOBRECAIXA PARA PROTEÇÃO DOS TERMINAIS, DISPOSITIVO INTERNO DE DESCARGA, FUSÍVEIS INTERNOS E BUCHAS DE PORCELANA VITRIFICADA</v>
          </cell>
          <cell r="C136" t="str">
            <v>BREE</v>
          </cell>
          <cell r="D136">
            <v>1</v>
          </cell>
          <cell r="E136" t="str">
            <v>PÇ</v>
          </cell>
          <cell r="G136">
            <v>0</v>
          </cell>
          <cell r="J136">
            <v>2635.2</v>
          </cell>
          <cell r="K136">
            <v>2635.2</v>
          </cell>
          <cell r="L136">
            <v>2711.0329999999999</v>
          </cell>
          <cell r="M136">
            <v>2711.0329999999999</v>
          </cell>
          <cell r="N136">
            <v>2673.11</v>
          </cell>
          <cell r="O136">
            <v>2673.11</v>
          </cell>
        </row>
        <row r="137">
          <cell r="A137" t="str">
            <v>4.22</v>
          </cell>
          <cell r="B137" t="str">
            <v>CHAVE COMUTADORA PARA AMPERÍMETRO</v>
          </cell>
          <cell r="C137" t="str">
            <v>SIEMENS</v>
          </cell>
          <cell r="D137">
            <v>1</v>
          </cell>
          <cell r="E137" t="str">
            <v>PÇ</v>
          </cell>
          <cell r="F137">
            <v>94.5</v>
          </cell>
          <cell r="G137">
            <v>94.5</v>
          </cell>
          <cell r="J137">
            <v>29.9</v>
          </cell>
          <cell r="K137">
            <v>29.9</v>
          </cell>
          <cell r="L137">
            <v>62.58</v>
          </cell>
          <cell r="M137">
            <v>62.58</v>
          </cell>
          <cell r="N137">
            <v>62.32</v>
          </cell>
          <cell r="O137">
            <v>62.32</v>
          </cell>
        </row>
        <row r="138">
          <cell r="A138" t="str">
            <v>4.23</v>
          </cell>
          <cell r="B138" t="str">
            <v>CHAVE COMUTADORA PARA VOLTÍMETRO</v>
          </cell>
          <cell r="C138" t="str">
            <v>SIEMENS</v>
          </cell>
          <cell r="D138">
            <v>1</v>
          </cell>
          <cell r="E138" t="str">
            <v>PÇ</v>
          </cell>
          <cell r="F138">
            <v>96.24</v>
          </cell>
          <cell r="G138">
            <v>96.24</v>
          </cell>
          <cell r="J138">
            <v>29.9</v>
          </cell>
          <cell r="K138">
            <v>29.9</v>
          </cell>
          <cell r="L138">
            <v>75.650000000000006</v>
          </cell>
          <cell r="M138">
            <v>75.650000000000006</v>
          </cell>
          <cell r="N138">
            <v>67.260000000000005</v>
          </cell>
          <cell r="O138">
            <v>67.260000000000005</v>
          </cell>
        </row>
        <row r="139">
          <cell r="A139" t="str">
            <v>4.24</v>
          </cell>
          <cell r="B139" t="str">
            <v>CHAVE SELETORA TRÊS POSIÇÕES COM RETENÇÃO COM TRÊS CONTATOS NA E UM CONTATO NF</v>
          </cell>
          <cell r="C139" t="str">
            <v>SCHNEIDER</v>
          </cell>
          <cell r="D139">
            <v>1</v>
          </cell>
          <cell r="E139" t="str">
            <v>PÇ</v>
          </cell>
          <cell r="F139">
            <v>86.94</v>
          </cell>
          <cell r="G139">
            <v>86.94</v>
          </cell>
          <cell r="J139">
            <v>41.6</v>
          </cell>
          <cell r="K139">
            <v>41.6</v>
          </cell>
          <cell r="L139">
            <v>77.2</v>
          </cell>
          <cell r="M139">
            <v>77.2</v>
          </cell>
          <cell r="N139">
            <v>68.58</v>
          </cell>
          <cell r="O139">
            <v>68.58</v>
          </cell>
        </row>
        <row r="140">
          <cell r="A140" t="str">
            <v>4.25</v>
          </cell>
          <cell r="B140" t="str">
            <v>CHAVE SELETORA TRÊS POSIÇÕES COM RETENÇÃO DESLIGADA AO CENTRO COM DOIS CONTATOS NA</v>
          </cell>
          <cell r="C140" t="str">
            <v>SCHNEIDER</v>
          </cell>
          <cell r="D140">
            <v>1</v>
          </cell>
          <cell r="E140" t="str">
            <v>PÇ</v>
          </cell>
          <cell r="F140">
            <v>88.94</v>
          </cell>
          <cell r="G140">
            <v>88.94</v>
          </cell>
          <cell r="J140">
            <v>41.6</v>
          </cell>
          <cell r="K140">
            <v>41.6</v>
          </cell>
          <cell r="L140">
            <v>77.2</v>
          </cell>
          <cell r="M140">
            <v>77.2</v>
          </cell>
          <cell r="N140">
            <v>69.239999999999995</v>
          </cell>
          <cell r="O140">
            <v>69.239999999999995</v>
          </cell>
        </row>
        <row r="141">
          <cell r="A141" t="str">
            <v>4.26</v>
          </cell>
          <cell r="B141" t="str">
            <v>CONJUNTO DE EXAUSTÃO 250X250mm 220 V 265 m³/h</v>
          </cell>
          <cell r="C141" t="str">
            <v>TASCO</v>
          </cell>
          <cell r="D141">
            <v>3</v>
          </cell>
          <cell r="E141" t="str">
            <v>PÇ</v>
          </cell>
          <cell r="F141">
            <v>643.20000000000005</v>
          </cell>
          <cell r="G141">
            <v>1929.6000000000001</v>
          </cell>
          <cell r="J141">
            <v>500.5</v>
          </cell>
          <cell r="K141">
            <v>1501.5</v>
          </cell>
          <cell r="L141">
            <v>760.74</v>
          </cell>
          <cell r="M141">
            <v>2282.2200000000003</v>
          </cell>
          <cell r="N141">
            <v>634.80999999999995</v>
          </cell>
          <cell r="O141">
            <v>1904.43</v>
          </cell>
        </row>
        <row r="142">
          <cell r="A142" t="str">
            <v>4.27</v>
          </cell>
          <cell r="B142" t="str">
            <v>CONJUNTO DE VENTILAÇÃO COM FILTRO 250X250mm 220 V 265 m³/h</v>
          </cell>
          <cell r="C142" t="str">
            <v>TASCO</v>
          </cell>
          <cell r="D142">
            <v>3</v>
          </cell>
          <cell r="E142" t="str">
            <v>PÇ</v>
          </cell>
          <cell r="F142">
            <v>798</v>
          </cell>
          <cell r="G142">
            <v>2394</v>
          </cell>
          <cell r="J142">
            <v>500.5</v>
          </cell>
          <cell r="K142">
            <v>1501.5</v>
          </cell>
          <cell r="L142">
            <v>760.74</v>
          </cell>
          <cell r="M142">
            <v>2282.2200000000003</v>
          </cell>
          <cell r="N142">
            <v>686.41</v>
          </cell>
          <cell r="O142">
            <v>2059.23</v>
          </cell>
        </row>
        <row r="143">
          <cell r="A143" t="str">
            <v>4.28</v>
          </cell>
          <cell r="B143" t="str">
            <v>CONTATOR AUXILIAR COM DOIS CONTATOS NA E DOIS CONTATOS NF 6 A POR CONTATO BOBINA 220 V</v>
          </cell>
          <cell r="C143" t="str">
            <v>SIEMENS</v>
          </cell>
          <cell r="D143">
            <v>2</v>
          </cell>
          <cell r="E143" t="str">
            <v>PÇ</v>
          </cell>
          <cell r="F143">
            <v>214</v>
          </cell>
          <cell r="G143">
            <v>428</v>
          </cell>
          <cell r="J143">
            <v>83.2</v>
          </cell>
          <cell r="K143">
            <v>166.4</v>
          </cell>
          <cell r="L143">
            <v>140.72999999999999</v>
          </cell>
          <cell r="M143">
            <v>281.45999999999998</v>
          </cell>
          <cell r="N143">
            <v>145.97</v>
          </cell>
          <cell r="O143">
            <v>291.94</v>
          </cell>
        </row>
        <row r="144">
          <cell r="A144" t="str">
            <v>4.29</v>
          </cell>
          <cell r="B144" t="str">
            <v>CONTATOR AUXILIAR COM QUATRO CONTATOS NA MAIS BLOCO ADITIVO COM DOIS CONTATOS NA E DOIS CONTATOS NF 6 A POR CONTATO BOBINA 220 V</v>
          </cell>
          <cell r="C144" t="str">
            <v>SIEMENS</v>
          </cell>
          <cell r="D144">
            <v>1</v>
          </cell>
          <cell r="E144" t="str">
            <v>PÇ</v>
          </cell>
          <cell r="F144">
            <v>326.94</v>
          </cell>
          <cell r="G144">
            <v>326.94</v>
          </cell>
          <cell r="J144">
            <v>89.7</v>
          </cell>
          <cell r="K144">
            <v>89.7</v>
          </cell>
          <cell r="L144">
            <v>140.72999999999999</v>
          </cell>
          <cell r="M144">
            <v>140.72999999999999</v>
          </cell>
          <cell r="N144">
            <v>185.79</v>
          </cell>
          <cell r="O144">
            <v>185.79</v>
          </cell>
        </row>
        <row r="145">
          <cell r="A145" t="str">
            <v>4.30</v>
          </cell>
          <cell r="B145" t="str">
            <v>CONTATOR PARA BANCO DE CAPACITOR DE ATÉ 60 kVAR EM 440 V TIPO LC1DWK12M7 COM UM CONTATO AUXILIAR NA BOBINA 220 V</v>
          </cell>
          <cell r="C145" t="str">
            <v>SCHNEIDER</v>
          </cell>
          <cell r="D145">
            <v>2</v>
          </cell>
          <cell r="E145" t="str">
            <v>PÇ</v>
          </cell>
          <cell r="F145">
            <v>2698.54</v>
          </cell>
          <cell r="G145">
            <v>5397.08</v>
          </cell>
          <cell r="J145">
            <v>2242.5</v>
          </cell>
          <cell r="K145">
            <v>4485</v>
          </cell>
          <cell r="L145">
            <v>2368.35</v>
          </cell>
          <cell r="M145">
            <v>4736.7</v>
          </cell>
          <cell r="N145">
            <v>2436.46</v>
          </cell>
          <cell r="O145">
            <v>4872.92</v>
          </cell>
        </row>
        <row r="146">
          <cell r="A146" t="str">
            <v>4.31</v>
          </cell>
          <cell r="B146" t="str">
            <v>DISJUNTOR BIPOLAR DIN CURVA C DE 2A</v>
          </cell>
          <cell r="C146" t="str">
            <v>SIEMENS</v>
          </cell>
          <cell r="D146">
            <v>3</v>
          </cell>
          <cell r="E146" t="str">
            <v>PÇ</v>
          </cell>
          <cell r="F146">
            <v>77.900000000000006</v>
          </cell>
          <cell r="G146">
            <v>233.70000000000002</v>
          </cell>
          <cell r="J146">
            <v>75.400000000000006</v>
          </cell>
          <cell r="K146">
            <v>226.20000000000002</v>
          </cell>
          <cell r="L146">
            <v>141.62</v>
          </cell>
          <cell r="M146">
            <v>424.86</v>
          </cell>
          <cell r="N146">
            <v>98.3</v>
          </cell>
          <cell r="O146">
            <v>294.89999999999998</v>
          </cell>
        </row>
        <row r="147">
          <cell r="A147" t="str">
            <v>4.32</v>
          </cell>
          <cell r="B147" t="str">
            <v>DISJUNTOR BIPOLAR DIN CURVA C DE 4A</v>
          </cell>
          <cell r="C147" t="str">
            <v>SIEMENS</v>
          </cell>
          <cell r="D147">
            <v>2</v>
          </cell>
          <cell r="E147" t="str">
            <v>PÇ</v>
          </cell>
          <cell r="F147">
            <v>77.900000000000006</v>
          </cell>
          <cell r="G147">
            <v>155.80000000000001</v>
          </cell>
          <cell r="J147">
            <v>75.400000000000006</v>
          </cell>
          <cell r="K147">
            <v>150.80000000000001</v>
          </cell>
          <cell r="L147">
            <v>141.62</v>
          </cell>
          <cell r="M147">
            <v>283.24</v>
          </cell>
          <cell r="N147">
            <v>98.3</v>
          </cell>
          <cell r="O147">
            <v>196.6</v>
          </cell>
        </row>
        <row r="148">
          <cell r="A148" t="str">
            <v>4.33</v>
          </cell>
          <cell r="B148" t="str">
            <v>DISJUNTOR TRIPOLAR 630 AMPERES – 690 VOLTS COM CONEXÕES PARA BARRAMENTOS</v>
          </cell>
          <cell r="C148" t="str">
            <v>SIEMENS</v>
          </cell>
          <cell r="D148">
            <v>1</v>
          </cell>
          <cell r="E148" t="str">
            <v>PÇ</v>
          </cell>
          <cell r="F148">
            <v>2147.94</v>
          </cell>
          <cell r="G148">
            <v>2147.94</v>
          </cell>
          <cell r="J148">
            <v>6240</v>
          </cell>
          <cell r="K148">
            <v>6240</v>
          </cell>
          <cell r="L148">
            <v>4447.91</v>
          </cell>
          <cell r="M148">
            <v>4447.91</v>
          </cell>
          <cell r="N148">
            <v>4278.6099999999997</v>
          </cell>
          <cell r="O148">
            <v>4278.6099999999997</v>
          </cell>
        </row>
        <row r="149">
          <cell r="A149" t="str">
            <v>4.34</v>
          </cell>
          <cell r="B149" t="str">
            <v>DISJUNTOR TRIPOLAR 1000 AMPERES – 690 VOLTS, AJUSTÁVEL DE 400 À 1000A, COM CONEXÕES PARA BARRAMENTOS. AJUSTAR EM 950 A</v>
          </cell>
          <cell r="C149" t="str">
            <v>SIEMENS</v>
          </cell>
          <cell r="D149">
            <v>1</v>
          </cell>
          <cell r="E149" t="str">
            <v>PÇ</v>
          </cell>
          <cell r="F149">
            <v>7956.84</v>
          </cell>
          <cell r="G149">
            <v>7956.84</v>
          </cell>
          <cell r="J149">
            <v>20540</v>
          </cell>
          <cell r="K149">
            <v>20540</v>
          </cell>
          <cell r="L149">
            <v>8642.34</v>
          </cell>
          <cell r="M149">
            <v>8642.34</v>
          </cell>
          <cell r="N149">
            <v>12379.72</v>
          </cell>
          <cell r="O149">
            <v>12379.72</v>
          </cell>
        </row>
        <row r="150">
          <cell r="A150" t="str">
            <v>4.35</v>
          </cell>
          <cell r="B150" t="str">
            <v>DISJUNTOR TRIPOLAR CAIXA MOLDADA DE 20A</v>
          </cell>
          <cell r="C150" t="str">
            <v>SIEMENS</v>
          </cell>
          <cell r="D150">
            <v>1</v>
          </cell>
          <cell r="E150" t="str">
            <v>PÇ</v>
          </cell>
          <cell r="F150">
            <v>146.9</v>
          </cell>
          <cell r="G150">
            <v>146.9</v>
          </cell>
          <cell r="J150">
            <v>455</v>
          </cell>
          <cell r="K150">
            <v>455</v>
          </cell>
          <cell r="L150">
            <v>473.17</v>
          </cell>
          <cell r="M150">
            <v>473.17</v>
          </cell>
          <cell r="N150">
            <v>358.35</v>
          </cell>
          <cell r="O150">
            <v>358.35</v>
          </cell>
        </row>
        <row r="151">
          <cell r="A151" t="str">
            <v>4.36</v>
          </cell>
          <cell r="B151" t="str">
            <v>DISJUNTOR TRIPOLAR CAIXA MOLDADA DE 100A</v>
          </cell>
          <cell r="C151" t="str">
            <v>SIEMENS</v>
          </cell>
          <cell r="D151">
            <v>2</v>
          </cell>
          <cell r="E151" t="str">
            <v>PÇ</v>
          </cell>
          <cell r="F151">
            <v>236.55</v>
          </cell>
          <cell r="G151">
            <v>473.1</v>
          </cell>
          <cell r="J151">
            <v>507</v>
          </cell>
          <cell r="K151">
            <v>1014</v>
          </cell>
          <cell r="L151">
            <v>473.2</v>
          </cell>
          <cell r="M151">
            <v>946.4</v>
          </cell>
          <cell r="N151">
            <v>405.58</v>
          </cell>
          <cell r="O151">
            <v>811.16</v>
          </cell>
        </row>
        <row r="152">
          <cell r="A152" t="str">
            <v>4.37</v>
          </cell>
          <cell r="B152" t="str">
            <v>DISJUNTOR TRIPOLAR CAIXA MOLDADA DE 160A</v>
          </cell>
          <cell r="C152" t="str">
            <v>SIEMENS</v>
          </cell>
          <cell r="D152">
            <v>3</v>
          </cell>
          <cell r="E152" t="str">
            <v>PÇ</v>
          </cell>
          <cell r="F152">
            <v>287.45</v>
          </cell>
          <cell r="G152">
            <v>862.34999999999991</v>
          </cell>
          <cell r="J152">
            <v>559</v>
          </cell>
          <cell r="K152">
            <v>1677</v>
          </cell>
          <cell r="L152">
            <v>632.91</v>
          </cell>
          <cell r="M152">
            <v>1898.73</v>
          </cell>
          <cell r="N152">
            <v>493.12</v>
          </cell>
          <cell r="O152">
            <v>1479.36</v>
          </cell>
        </row>
        <row r="153">
          <cell r="A153" t="str">
            <v>4.38</v>
          </cell>
          <cell r="B153" t="str">
            <v>DISJUNTOR TRIPOLAR DIN CURVA C DE 2A</v>
          </cell>
          <cell r="C153" t="str">
            <v>SIEMENS</v>
          </cell>
          <cell r="D153">
            <v>1</v>
          </cell>
          <cell r="E153" t="str">
            <v>PÇ</v>
          </cell>
          <cell r="F153">
            <v>78.5</v>
          </cell>
          <cell r="G153">
            <v>78.5</v>
          </cell>
          <cell r="J153">
            <v>156</v>
          </cell>
          <cell r="K153">
            <v>156</v>
          </cell>
          <cell r="L153">
            <v>172.34</v>
          </cell>
          <cell r="M153">
            <v>172.34</v>
          </cell>
          <cell r="N153">
            <v>135.61000000000001</v>
          </cell>
          <cell r="O153">
            <v>135.61000000000001</v>
          </cell>
        </row>
        <row r="154">
          <cell r="A154" t="str">
            <v>4.39</v>
          </cell>
          <cell r="B154" t="str">
            <v>DISJUNTOR TRIPOLAR DIN CURVA C DE 25 A</v>
          </cell>
          <cell r="C154" t="str">
            <v>SIEMENS</v>
          </cell>
          <cell r="D154">
            <v>1</v>
          </cell>
          <cell r="E154" t="str">
            <v>PÇ</v>
          </cell>
          <cell r="F154">
            <v>72.319999999999993</v>
          </cell>
          <cell r="G154">
            <v>72.319999999999993</v>
          </cell>
          <cell r="J154">
            <v>123.5</v>
          </cell>
          <cell r="K154">
            <v>123.5</v>
          </cell>
          <cell r="L154">
            <v>63.5</v>
          </cell>
          <cell r="M154">
            <v>63.5</v>
          </cell>
          <cell r="N154">
            <v>86.44</v>
          </cell>
          <cell r="O154">
            <v>86.44</v>
          </cell>
        </row>
        <row r="155">
          <cell r="A155" t="str">
            <v>4.40</v>
          </cell>
          <cell r="B155" t="str">
            <v>DISJUNTOR TRIPOLAR DIN CURVA C DE 50 A</v>
          </cell>
          <cell r="C155" t="str">
            <v>SIEMENS</v>
          </cell>
          <cell r="D155">
            <v>1</v>
          </cell>
          <cell r="E155" t="str">
            <v>PÇ</v>
          </cell>
          <cell r="F155">
            <v>84.15</v>
          </cell>
          <cell r="G155">
            <v>84.15</v>
          </cell>
          <cell r="J155">
            <v>123.5</v>
          </cell>
          <cell r="K155">
            <v>123.5</v>
          </cell>
          <cell r="L155">
            <v>63.5</v>
          </cell>
          <cell r="M155">
            <v>63.5</v>
          </cell>
          <cell r="N155">
            <v>90.38</v>
          </cell>
          <cell r="O155">
            <v>90.38</v>
          </cell>
        </row>
        <row r="156">
          <cell r="A156" t="str">
            <v>4.41</v>
          </cell>
          <cell r="B156" t="str">
            <v>DISJUNTOR TRIPOLAR DIN CURVA C DE 63 A</v>
          </cell>
          <cell r="C156" t="str">
            <v>SIEMENS</v>
          </cell>
          <cell r="D156">
            <v>1</v>
          </cell>
          <cell r="E156" t="str">
            <v>PÇ</v>
          </cell>
          <cell r="F156">
            <v>84.15</v>
          </cell>
          <cell r="G156">
            <v>84.15</v>
          </cell>
          <cell r="J156">
            <v>123.5</v>
          </cell>
          <cell r="K156">
            <v>123.5</v>
          </cell>
          <cell r="L156">
            <v>92.1</v>
          </cell>
          <cell r="M156">
            <v>92.1</v>
          </cell>
          <cell r="N156">
            <v>99.91</v>
          </cell>
          <cell r="O156">
            <v>99.91</v>
          </cell>
        </row>
        <row r="157">
          <cell r="A157" t="str">
            <v>4.42</v>
          </cell>
          <cell r="B157" t="str">
            <v>DISPOSITIVO DE PROTEÇÃO CONTRA SURTO DPS SEGUNDO NÍVEL (CLASSE II), TENSÃO DE OPERAÇÃO CONTÍNUA 320 V AC, CORRENTE DE DESCARGA 8/20US: NOMINAL 20KA, MÁXIMA 45 KA, NÍVEL DE PROTEÇÃO MENOR QUE 2,5 KV</v>
          </cell>
          <cell r="C157" t="str">
            <v>CLAMPER</v>
          </cell>
          <cell r="D157">
            <v>3</v>
          </cell>
          <cell r="E157" t="str">
            <v>PÇ</v>
          </cell>
          <cell r="F157">
            <v>125.6</v>
          </cell>
          <cell r="G157">
            <v>376.79999999999995</v>
          </cell>
          <cell r="J157">
            <v>218.4</v>
          </cell>
          <cell r="K157">
            <v>655.20000000000005</v>
          </cell>
          <cell r="L157">
            <v>94.97</v>
          </cell>
          <cell r="M157">
            <v>284.90999999999997</v>
          </cell>
          <cell r="N157">
            <v>146.32</v>
          </cell>
          <cell r="O157">
            <v>438.96</v>
          </cell>
        </row>
        <row r="158">
          <cell r="A158" t="str">
            <v>4.43</v>
          </cell>
          <cell r="B158" t="str">
            <v>DISPOSITIVO DE PROTEÇÃO CONTRA SURTO CLASSE I / II TECNOLOGIA MOV (VARISTOR DE ÓXIDO DE ZINCO) 460 V 120 kA OU MAIOR</v>
          </cell>
          <cell r="C158" t="str">
            <v>CLAMPER</v>
          </cell>
          <cell r="D158">
            <v>3</v>
          </cell>
          <cell r="E158" t="str">
            <v>PÇ</v>
          </cell>
          <cell r="F158">
            <v>125.6</v>
          </cell>
          <cell r="G158">
            <v>376.79999999999995</v>
          </cell>
          <cell r="J158">
            <v>1673.1</v>
          </cell>
          <cell r="K158">
            <v>5019.2999999999993</v>
          </cell>
          <cell r="L158">
            <v>449</v>
          </cell>
          <cell r="M158">
            <v>1347</v>
          </cell>
          <cell r="N158">
            <v>749.23</v>
          </cell>
          <cell r="O158">
            <v>2247.69</v>
          </cell>
        </row>
        <row r="159">
          <cell r="A159" t="str">
            <v>4.44</v>
          </cell>
          <cell r="B159" t="str">
            <v>ETIQUETAS DE SINALIZAÇÃO E ANILHAS DIVERSAS</v>
          </cell>
          <cell r="D159">
            <v>1</v>
          </cell>
          <cell r="E159" t="str">
            <v>VB</v>
          </cell>
          <cell r="G159">
            <v>0</v>
          </cell>
          <cell r="J159">
            <v>299</v>
          </cell>
          <cell r="K159">
            <v>299</v>
          </cell>
          <cell r="L159">
            <v>776.05</v>
          </cell>
          <cell r="M159">
            <v>776.05</v>
          </cell>
          <cell r="N159">
            <v>537.52</v>
          </cell>
          <cell r="O159">
            <v>537.52</v>
          </cell>
        </row>
        <row r="160">
          <cell r="A160" t="str">
            <v>4.45</v>
          </cell>
          <cell r="B160" t="str">
            <v>FUSÍVEL ULTRA RÁPIDO, TIPO FACA RASGADA (NORMA DIN 43653) PARA UTILIZAÇÃO EM BASE ONDE A FIXAÇÃO DO FUSÍVEL É COM PARAFUSOS, COM DISTÂNCIA DE CENTRO (ENTRE FUROS) DE 110MM, CORRENTE NOMINAL 900A 690V</v>
          </cell>
          <cell r="C160" t="str">
            <v>FUSICON</v>
          </cell>
          <cell r="D160">
            <v>3</v>
          </cell>
          <cell r="E160" t="str">
            <v>PÇ</v>
          </cell>
          <cell r="F160">
            <v>1763.54</v>
          </cell>
          <cell r="G160">
            <v>5290.62</v>
          </cell>
          <cell r="J160">
            <v>175.5</v>
          </cell>
          <cell r="K160">
            <v>526.5</v>
          </cell>
          <cell r="L160">
            <v>354.77</v>
          </cell>
          <cell r="M160">
            <v>1064.31</v>
          </cell>
          <cell r="N160">
            <v>764.6</v>
          </cell>
          <cell r="O160">
            <v>2293.8000000000002</v>
          </cell>
        </row>
        <row r="161">
          <cell r="A161" t="str">
            <v>4.46</v>
          </cell>
          <cell r="B161" t="str">
            <v>MONTAGEM DE SUPORTE PARA INSTALAÇÃO DOS CAPACITORES (REF. CPOS 38.07.300, 4,0 MT Perfilado perfurado 38 x 38 mm em chapa 14 pré-zincada, com acessórios)</v>
          </cell>
          <cell r="D161">
            <v>1</v>
          </cell>
          <cell r="E161" t="str">
            <v xml:space="preserve">UN </v>
          </cell>
          <cell r="L161">
            <v>0</v>
          </cell>
          <cell r="N161">
            <v>227.04999999999998</v>
          </cell>
          <cell r="O161">
            <v>227.05</v>
          </cell>
        </row>
        <row r="162">
          <cell r="A162" t="str">
            <v>4.47</v>
          </cell>
          <cell r="B162" t="str">
            <v>PAINEL, COM SOLEIRA E PLACAS DE MONTAGEM, COM DIMENSÕES 2000 X 2400 X 800 (ALTURA X LARGURA X PROFUNDIDADE EM MILÍMETROS), SUBDIVIDIDO EM 03 (TRÊS) MÓDULOS COM 800 MILÍMETROS DE LARGURA CADA UM</v>
          </cell>
          <cell r="C162" t="str">
            <v>CEMAR</v>
          </cell>
          <cell r="D162">
            <v>1</v>
          </cell>
          <cell r="E162" t="str">
            <v>PÇ</v>
          </cell>
          <cell r="G162">
            <v>0</v>
          </cell>
          <cell r="J162">
            <v>16705</v>
          </cell>
          <cell r="K162">
            <v>16705</v>
          </cell>
          <cell r="L162">
            <v>13302.09</v>
          </cell>
          <cell r="M162">
            <v>13302.09</v>
          </cell>
          <cell r="N162">
            <v>15003.54</v>
          </cell>
          <cell r="O162">
            <v>15003.54</v>
          </cell>
        </row>
        <row r="163">
          <cell r="A163" t="str">
            <v>4.48</v>
          </cell>
          <cell r="B163" t="str">
            <v>PARAFUSOS E ACESSÓRIOS PARA FIXAÇÃO DIVERSOS</v>
          </cell>
          <cell r="D163">
            <v>1</v>
          </cell>
          <cell r="E163" t="str">
            <v>VB</v>
          </cell>
          <cell r="G163">
            <v>0</v>
          </cell>
          <cell r="J163">
            <v>240.5</v>
          </cell>
          <cell r="K163">
            <v>240.5</v>
          </cell>
          <cell r="L163">
            <v>2078.71</v>
          </cell>
          <cell r="M163">
            <v>2078.71</v>
          </cell>
          <cell r="N163">
            <v>1159.5999999999999</v>
          </cell>
          <cell r="O163">
            <v>1159.5999999999999</v>
          </cell>
        </row>
        <row r="164">
          <cell r="A164" t="str">
            <v>4.49</v>
          </cell>
          <cell r="B164" t="str">
            <v>PLACA DE SINALIZAÇÃO CUIDADO 440 VOLTS</v>
          </cell>
          <cell r="D164">
            <v>3</v>
          </cell>
          <cell r="E164" t="str">
            <v>PÇ</v>
          </cell>
          <cell r="G164">
            <v>0</v>
          </cell>
          <cell r="J164">
            <v>19.5</v>
          </cell>
          <cell r="K164">
            <v>58.5</v>
          </cell>
          <cell r="L164">
            <v>20.79</v>
          </cell>
          <cell r="M164">
            <v>62.37</v>
          </cell>
          <cell r="N164">
            <v>20.14</v>
          </cell>
          <cell r="O164">
            <v>60.42</v>
          </cell>
        </row>
        <row r="165">
          <cell r="A165" t="str">
            <v>4.50</v>
          </cell>
          <cell r="B165" t="str">
            <v>RELÉ DE NÍVEL TIPO - PN TENSÃO 220V PADRÃO DIN, COM CHAVE DE AJUSTE DE SENSIBILIDADE E INDICAÇÃO DE RELÉ ATUADO EM LED, COM CONTATO NA E NF REVERSÍVEL E CONTROLE DE NÍVEL INFERIOR</v>
          </cell>
          <cell r="C165" t="str">
            <v>COEL</v>
          </cell>
          <cell r="D165">
            <v>1</v>
          </cell>
          <cell r="E165" t="str">
            <v>PÇ</v>
          </cell>
          <cell r="G165">
            <v>0</v>
          </cell>
          <cell r="J165">
            <v>210.6</v>
          </cell>
          <cell r="K165">
            <v>210.6</v>
          </cell>
          <cell r="L165">
            <v>350.67</v>
          </cell>
          <cell r="M165">
            <v>350.67</v>
          </cell>
          <cell r="N165">
            <v>280.63</v>
          </cell>
          <cell r="O165">
            <v>280.63</v>
          </cell>
        </row>
        <row r="166">
          <cell r="A166" t="str">
            <v>4.51</v>
          </cell>
          <cell r="B166" t="str">
            <v>RELÉ DE NÍVEL TIPO - PNS TENSÃO 220V PADRÃO DIN, COM CHAVE DE AJUSTE DE SENSIBILIDADE E INDICAÇÃO DE RELÉ ATUADO EM LED, COM CONTATO NA E NF REVERSÍVEL E CONTROLE DE NÍVEL SUPERIOR</v>
          </cell>
          <cell r="C166" t="str">
            <v>COEL</v>
          </cell>
          <cell r="D166">
            <v>1</v>
          </cell>
          <cell r="E166" t="str">
            <v>PÇ</v>
          </cell>
          <cell r="G166">
            <v>0</v>
          </cell>
          <cell r="J166">
            <v>210.6</v>
          </cell>
          <cell r="K166">
            <v>210.6</v>
          </cell>
          <cell r="L166">
            <v>350.67</v>
          </cell>
          <cell r="M166">
            <v>350.67</v>
          </cell>
          <cell r="N166">
            <v>280.63</v>
          </cell>
          <cell r="O166">
            <v>280.63</v>
          </cell>
        </row>
        <row r="167">
          <cell r="A167" t="str">
            <v>4.52</v>
          </cell>
          <cell r="B167" t="str">
            <v>SINALIZADOR COM LED 22 mm VERDE 220 V</v>
          </cell>
          <cell r="C167" t="str">
            <v>SIEMENS</v>
          </cell>
          <cell r="D167">
            <v>2</v>
          </cell>
          <cell r="E167" t="str">
            <v>PÇ</v>
          </cell>
          <cell r="F167">
            <v>51.2</v>
          </cell>
          <cell r="G167">
            <v>102.4</v>
          </cell>
          <cell r="J167">
            <v>17.940000000000001</v>
          </cell>
          <cell r="K167">
            <v>35.880000000000003</v>
          </cell>
          <cell r="L167">
            <v>26.04</v>
          </cell>
          <cell r="M167">
            <v>52.08</v>
          </cell>
          <cell r="N167">
            <v>31.72</v>
          </cell>
          <cell r="O167">
            <v>63.44</v>
          </cell>
        </row>
        <row r="168">
          <cell r="A168" t="str">
            <v>4.53</v>
          </cell>
          <cell r="B168" t="str">
            <v>SINALIZADOR COM LED 22 mm VERMELHO 220 V</v>
          </cell>
          <cell r="C168" t="str">
            <v>SIEMENS</v>
          </cell>
          <cell r="D168">
            <v>1</v>
          </cell>
          <cell r="E168" t="str">
            <v>PÇ</v>
          </cell>
          <cell r="F168">
            <v>51.2</v>
          </cell>
          <cell r="G168">
            <v>51.2</v>
          </cell>
          <cell r="J168">
            <v>17.940000000000001</v>
          </cell>
          <cell r="K168">
            <v>17.940000000000001</v>
          </cell>
          <cell r="L168">
            <v>26.01</v>
          </cell>
          <cell r="M168">
            <v>26.01</v>
          </cell>
          <cell r="N168">
            <v>31.71</v>
          </cell>
          <cell r="O168">
            <v>31.71</v>
          </cell>
        </row>
        <row r="169">
          <cell r="A169" t="str">
            <v>4.54</v>
          </cell>
          <cell r="B169" t="str">
            <v>SOFT STARTER 604 A EM 50 °C, COM TENSÃO DE ALIMENTAÇÃO 440 V E COMANDO 220 V (BY-PASS E TIRISTORES NAS TRÊS FASES OBRIGATÓRIOS)</v>
          </cell>
          <cell r="C169" t="str">
            <v>WEG</v>
          </cell>
          <cell r="D169">
            <v>1</v>
          </cell>
          <cell r="E169" t="str">
            <v>PÇ</v>
          </cell>
          <cell r="G169">
            <v>0</v>
          </cell>
          <cell r="J169">
            <v>68250</v>
          </cell>
          <cell r="K169">
            <v>68250</v>
          </cell>
          <cell r="L169">
            <v>53604.24</v>
          </cell>
          <cell r="M169">
            <v>53604.24</v>
          </cell>
          <cell r="N169">
            <v>60927.12</v>
          </cell>
          <cell r="O169">
            <v>60927.12</v>
          </cell>
        </row>
        <row r="170">
          <cell r="A170" t="str">
            <v>4.55</v>
          </cell>
          <cell r="B170" t="str">
            <v>TERMINAIS PARA CONEXÃO DIVERSOS</v>
          </cell>
          <cell r="D170">
            <v>1</v>
          </cell>
          <cell r="E170" t="str">
            <v>VB</v>
          </cell>
          <cell r="G170">
            <v>0</v>
          </cell>
          <cell r="J170">
            <v>237.9</v>
          </cell>
          <cell r="K170">
            <v>237.9</v>
          </cell>
          <cell r="L170">
            <v>831.49</v>
          </cell>
          <cell r="M170">
            <v>831.49</v>
          </cell>
          <cell r="N170">
            <v>534.69000000000005</v>
          </cell>
          <cell r="O170">
            <v>534.69000000000005</v>
          </cell>
        </row>
        <row r="171">
          <cell r="A171" t="str">
            <v>4.56</v>
          </cell>
          <cell r="B171" t="str">
            <v>TRANSFORMADOR DE CORRENTE 800/5A</v>
          </cell>
          <cell r="C171" t="str">
            <v>SIEMENS</v>
          </cell>
          <cell r="D171">
            <v>4</v>
          </cell>
          <cell r="E171" t="str">
            <v>PÇ</v>
          </cell>
          <cell r="F171">
            <v>354.6</v>
          </cell>
          <cell r="G171">
            <v>1418.4</v>
          </cell>
          <cell r="J171">
            <v>200.2</v>
          </cell>
          <cell r="K171">
            <v>800.8</v>
          </cell>
          <cell r="L171">
            <v>115.8</v>
          </cell>
          <cell r="M171">
            <v>463.2</v>
          </cell>
          <cell r="N171">
            <v>223.53</v>
          </cell>
          <cell r="O171">
            <v>894.12</v>
          </cell>
        </row>
        <row r="172">
          <cell r="A172" t="str">
            <v>4.57</v>
          </cell>
          <cell r="B172" t="str">
            <v>TRANSFORMADOR PARA COMANDO</v>
          </cell>
          <cell r="D172">
            <v>2</v>
          </cell>
          <cell r="E172" t="str">
            <v>PÇ</v>
          </cell>
          <cell r="G172">
            <v>0</v>
          </cell>
          <cell r="J172">
            <v>364</v>
          </cell>
          <cell r="K172">
            <v>728</v>
          </cell>
          <cell r="L172">
            <v>540.47</v>
          </cell>
          <cell r="M172">
            <v>1080.94</v>
          </cell>
          <cell r="N172">
            <v>452.23</v>
          </cell>
          <cell r="O172">
            <v>904.46</v>
          </cell>
        </row>
        <row r="173">
          <cell r="A173" t="str">
            <v>4.58</v>
          </cell>
          <cell r="B173" t="str">
            <v>TRILHO DIN PARA FIXAÇÃO DOS EQUIPAMENTOS</v>
          </cell>
          <cell r="D173">
            <v>1</v>
          </cell>
          <cell r="E173" t="str">
            <v>VB</v>
          </cell>
          <cell r="G173">
            <v>0</v>
          </cell>
          <cell r="J173">
            <v>41.6</v>
          </cell>
          <cell r="K173">
            <v>41.6</v>
          </cell>
          <cell r="L173">
            <v>32.9</v>
          </cell>
          <cell r="M173">
            <v>32.9</v>
          </cell>
          <cell r="N173">
            <v>37.25</v>
          </cell>
          <cell r="O173">
            <v>37.25</v>
          </cell>
        </row>
        <row r="174">
          <cell r="A174" t="str">
            <v>4.59</v>
          </cell>
          <cell r="B174" t="str">
            <v>VOLTÍMETRO ANALÓGICO 500 V, 96 X 96 mm</v>
          </cell>
          <cell r="C174" t="str">
            <v>SIEMENS</v>
          </cell>
          <cell r="D174">
            <v>1</v>
          </cell>
          <cell r="E174" t="str">
            <v>PÇ</v>
          </cell>
          <cell r="F174">
            <v>469.9</v>
          </cell>
          <cell r="G174">
            <v>469.9</v>
          </cell>
          <cell r="J174">
            <v>195</v>
          </cell>
          <cell r="K174">
            <v>195</v>
          </cell>
          <cell r="L174">
            <v>10.44</v>
          </cell>
          <cell r="M174">
            <v>10.44</v>
          </cell>
          <cell r="N174">
            <v>225.11</v>
          </cell>
          <cell r="O174">
            <v>225.11</v>
          </cell>
        </row>
        <row r="175">
          <cell r="A175" t="str">
            <v>4.60</v>
          </cell>
          <cell r="B175" t="str">
            <v>FIM DE CURSO, ALAVANCA COM ROLDANA, UM CONTATO REVERSÍVEL</v>
          </cell>
          <cell r="C175" t="str">
            <v>KAP</v>
          </cell>
          <cell r="D175">
            <v>3</v>
          </cell>
          <cell r="E175" t="str">
            <v>PÇ</v>
          </cell>
          <cell r="F175">
            <v>85.32</v>
          </cell>
          <cell r="G175">
            <v>255.95999999999998</v>
          </cell>
          <cell r="J175">
            <v>218.4</v>
          </cell>
          <cell r="K175">
            <v>655.20000000000005</v>
          </cell>
          <cell r="L175">
            <v>84.17</v>
          </cell>
          <cell r="M175">
            <v>252.51</v>
          </cell>
          <cell r="N175">
            <v>129.29</v>
          </cell>
          <cell r="O175">
            <v>387.87</v>
          </cell>
        </row>
        <row r="176">
          <cell r="A176" t="str">
            <v>4.61</v>
          </cell>
          <cell r="B176" t="str">
            <v>LUMINÁRIA PARA PAINEL ELÉTRICO</v>
          </cell>
          <cell r="C176" t="str">
            <v>NEXLUX</v>
          </cell>
          <cell r="D176">
            <v>3</v>
          </cell>
          <cell r="E176" t="str">
            <v>PÇ</v>
          </cell>
          <cell r="G176">
            <v>0</v>
          </cell>
          <cell r="J176">
            <v>275.60000000000002</v>
          </cell>
          <cell r="K176">
            <v>826.80000000000007</v>
          </cell>
          <cell r="L176">
            <v>550.82000000000005</v>
          </cell>
          <cell r="M176">
            <v>1652.46</v>
          </cell>
          <cell r="N176">
            <v>413.21</v>
          </cell>
          <cell r="O176">
            <v>1239.6300000000001</v>
          </cell>
        </row>
        <row r="177">
          <cell r="A177" t="str">
            <v>4.62</v>
          </cell>
          <cell r="B177" t="str">
            <v>SERVIÇOS DE MÃO DE OBRA PARA EXECUÇÃO</v>
          </cell>
          <cell r="D177">
            <v>1</v>
          </cell>
          <cell r="E177" t="str">
            <v>VB</v>
          </cell>
          <cell r="G177">
            <v>0</v>
          </cell>
          <cell r="J177">
            <v>20700</v>
          </cell>
          <cell r="K177">
            <v>20700</v>
          </cell>
          <cell r="L177">
            <v>16213.97</v>
          </cell>
          <cell r="M177">
            <v>16213.97</v>
          </cell>
          <cell r="N177">
            <v>18456.98</v>
          </cell>
          <cell r="O177">
            <v>18456.98</v>
          </cell>
        </row>
        <row r="178">
          <cell r="A178" t="str">
            <v>5.</v>
          </cell>
          <cell r="B178" t="str">
            <v>PAINEL DE ACIONAMENTO DOS RECALQUES</v>
          </cell>
          <cell r="G178">
            <v>16465.38</v>
          </cell>
          <cell r="K178">
            <v>71524.140000000014</v>
          </cell>
          <cell r="M178">
            <v>53827.950000000012</v>
          </cell>
          <cell r="O178">
            <v>65488.149999999994</v>
          </cell>
        </row>
        <row r="179">
          <cell r="A179" t="str">
            <v>5.1</v>
          </cell>
          <cell r="B179" t="str">
            <v>ACESSÓRIOS PARA FIXAÇÃO E CONEXÃO DOS BARRAMENTOS (ISOLADORES, ELEMENTOS DE FIXAÇÃO, CONEXÕES, PARAFUSOS...)</v>
          </cell>
          <cell r="D179">
            <v>1</v>
          </cell>
          <cell r="E179" t="str">
            <v>VB</v>
          </cell>
          <cell r="J179">
            <v>845</v>
          </cell>
          <cell r="K179">
            <v>845</v>
          </cell>
          <cell r="L179">
            <v>831.49</v>
          </cell>
          <cell r="M179">
            <v>831.49</v>
          </cell>
          <cell r="N179">
            <v>838.24</v>
          </cell>
          <cell r="O179">
            <v>838.24</v>
          </cell>
        </row>
        <row r="180">
          <cell r="A180" t="str">
            <v>5.2</v>
          </cell>
          <cell r="B180" t="str">
            <v>AMPERÍMETRO ANALÓGICO ESCALA 100A COM SOBRE-ESCALA ATÉ 200A, ENTRADA 5A, 96 X 96 mm</v>
          </cell>
          <cell r="C180" t="str">
            <v>SIEMENS</v>
          </cell>
          <cell r="D180">
            <v>2</v>
          </cell>
          <cell r="E180" t="str">
            <v>PÇ</v>
          </cell>
          <cell r="H180">
            <v>716.29</v>
          </cell>
          <cell r="I180">
            <v>1432.58</v>
          </cell>
          <cell r="J180">
            <v>195</v>
          </cell>
          <cell r="K180">
            <v>390</v>
          </cell>
          <cell r="L180">
            <v>10.44</v>
          </cell>
          <cell r="M180">
            <v>20.88</v>
          </cell>
          <cell r="N180">
            <v>307.24</v>
          </cell>
          <cell r="O180">
            <v>614.48</v>
          </cell>
        </row>
        <row r="181">
          <cell r="A181" t="str">
            <v>5.3</v>
          </cell>
          <cell r="B181" t="str">
            <v>BASE PARA FUSÍVEL NH 00</v>
          </cell>
          <cell r="C181" t="str">
            <v>SIEMENS</v>
          </cell>
          <cell r="D181">
            <v>6</v>
          </cell>
          <cell r="E181" t="str">
            <v>PÇ</v>
          </cell>
          <cell r="J181">
            <v>185.9</v>
          </cell>
          <cell r="K181">
            <v>1115.4000000000001</v>
          </cell>
          <cell r="L181">
            <v>180.96</v>
          </cell>
          <cell r="M181">
            <v>1085.76</v>
          </cell>
          <cell r="N181">
            <v>183.43</v>
          </cell>
          <cell r="O181">
            <v>1100.58</v>
          </cell>
        </row>
        <row r="182">
          <cell r="A182" t="str">
            <v>5.4</v>
          </cell>
          <cell r="B182" t="str">
            <v>BARRAMENTOS DE COBRE PARA O PAINEL</v>
          </cell>
          <cell r="D182">
            <v>1</v>
          </cell>
          <cell r="E182" t="str">
            <v>VB</v>
          </cell>
          <cell r="J182">
            <v>4680</v>
          </cell>
          <cell r="K182">
            <v>4680</v>
          </cell>
          <cell r="L182">
            <v>171.27</v>
          </cell>
          <cell r="M182">
            <v>171.27</v>
          </cell>
          <cell r="N182">
            <v>2425.63</v>
          </cell>
          <cell r="O182">
            <v>2425.63</v>
          </cell>
        </row>
        <row r="183">
          <cell r="A183" t="str">
            <v>5.5</v>
          </cell>
          <cell r="B183" t="str">
            <v>BOTÃO DE EMERGÊNCIA COGUMELO 22mm VERMELHO COM UM CONTATO NF</v>
          </cell>
          <cell r="C183" t="str">
            <v>SIEMENS</v>
          </cell>
          <cell r="D183">
            <v>1</v>
          </cell>
          <cell r="E183" t="str">
            <v>PÇ</v>
          </cell>
          <cell r="F183">
            <v>63.2</v>
          </cell>
          <cell r="G183">
            <v>63.2</v>
          </cell>
          <cell r="J183">
            <v>84.5</v>
          </cell>
          <cell r="K183">
            <v>84.5</v>
          </cell>
          <cell r="L183">
            <v>53.34</v>
          </cell>
          <cell r="M183">
            <v>53.34</v>
          </cell>
          <cell r="N183">
            <v>67.010000000000005</v>
          </cell>
          <cell r="O183">
            <v>67.010000000000005</v>
          </cell>
        </row>
        <row r="184">
          <cell r="A184" t="str">
            <v>5.6</v>
          </cell>
          <cell r="B184" t="str">
            <v>BOTÃO DE PULSO 22MM VERMELHO COM UM CONTATO NF</v>
          </cell>
          <cell r="C184" t="str">
            <v>SIEMENS</v>
          </cell>
          <cell r="D184">
            <v>2</v>
          </cell>
          <cell r="E184" t="str">
            <v>PÇ</v>
          </cell>
          <cell r="F184">
            <v>51.9</v>
          </cell>
          <cell r="G184">
            <v>103.8</v>
          </cell>
          <cell r="J184">
            <v>28.6</v>
          </cell>
          <cell r="K184">
            <v>57.2</v>
          </cell>
          <cell r="L184">
            <v>37.72</v>
          </cell>
          <cell r="M184">
            <v>75.44</v>
          </cell>
          <cell r="N184">
            <v>39.4</v>
          </cell>
          <cell r="O184">
            <v>78.8</v>
          </cell>
        </row>
        <row r="185">
          <cell r="A185" t="str">
            <v>5.7</v>
          </cell>
          <cell r="B185" t="str">
            <v>BOTÃO DE PULSO 22MM VERDE COM UM CONTATO NA</v>
          </cell>
          <cell r="C185" t="str">
            <v>SIEMENS</v>
          </cell>
          <cell r="D185">
            <v>2</v>
          </cell>
          <cell r="E185" t="str">
            <v>PÇ</v>
          </cell>
          <cell r="F185">
            <v>51.9</v>
          </cell>
          <cell r="G185">
            <v>103.8</v>
          </cell>
          <cell r="J185">
            <v>28.6</v>
          </cell>
          <cell r="K185">
            <v>57.2</v>
          </cell>
          <cell r="L185">
            <v>37.72</v>
          </cell>
          <cell r="M185">
            <v>75.44</v>
          </cell>
          <cell r="N185">
            <v>39.4</v>
          </cell>
          <cell r="O185">
            <v>78.8</v>
          </cell>
        </row>
        <row r="186">
          <cell r="A186" t="str">
            <v>5.8</v>
          </cell>
          <cell r="B186" t="str">
            <v>BOTÃO DE PULSO 22MM AMARELO COM UM CONTATO NA</v>
          </cell>
          <cell r="C186" t="str">
            <v>SIEMENS</v>
          </cell>
          <cell r="D186">
            <v>2</v>
          </cell>
          <cell r="E186" t="str">
            <v>PÇ</v>
          </cell>
          <cell r="F186">
            <v>51.9</v>
          </cell>
          <cell r="G186">
            <v>103.8</v>
          </cell>
          <cell r="J186">
            <v>28.6</v>
          </cell>
          <cell r="K186">
            <v>57.2</v>
          </cell>
          <cell r="L186">
            <v>16.39</v>
          </cell>
          <cell r="M186">
            <v>32.78</v>
          </cell>
          <cell r="N186">
            <v>32.29</v>
          </cell>
          <cell r="O186">
            <v>64.58</v>
          </cell>
        </row>
        <row r="187">
          <cell r="A187" t="str">
            <v>5.9</v>
          </cell>
          <cell r="B187" t="str">
            <v>BORNE TIPO SAK PARA FIXAÇÃO EM TRILHO DIN</v>
          </cell>
          <cell r="C187" t="str">
            <v>SIEMENS</v>
          </cell>
          <cell r="D187">
            <v>31</v>
          </cell>
          <cell r="E187" t="str">
            <v>PÇ</v>
          </cell>
          <cell r="F187">
            <v>7.14</v>
          </cell>
          <cell r="G187">
            <v>221.34</v>
          </cell>
          <cell r="J187">
            <v>8.84</v>
          </cell>
          <cell r="K187">
            <v>274.04000000000002</v>
          </cell>
          <cell r="L187">
            <v>5</v>
          </cell>
          <cell r="M187">
            <v>155</v>
          </cell>
          <cell r="N187">
            <v>6.99</v>
          </cell>
          <cell r="O187">
            <v>216.69</v>
          </cell>
        </row>
        <row r="188">
          <cell r="A188" t="str">
            <v>5.10</v>
          </cell>
          <cell r="B188" t="str">
            <v>CABO DE COBRE EXTRAFLEXÍVEL 4,0mm², ISOLADO PARA 1 kV TIPO EPROTENAX COR PRETA</v>
          </cell>
          <cell r="C188" t="str">
            <v>PRYSMIAN / FICAP</v>
          </cell>
          <cell r="D188">
            <v>5</v>
          </cell>
          <cell r="E188" t="str">
            <v>MT</v>
          </cell>
          <cell r="F188">
            <v>4.59</v>
          </cell>
          <cell r="G188">
            <v>22.95</v>
          </cell>
          <cell r="J188">
            <v>5.98</v>
          </cell>
          <cell r="K188">
            <v>29.900000000000002</v>
          </cell>
          <cell r="L188">
            <v>3.84</v>
          </cell>
          <cell r="M188">
            <v>19.2</v>
          </cell>
          <cell r="N188">
            <v>4.8</v>
          </cell>
          <cell r="O188">
            <v>24</v>
          </cell>
        </row>
        <row r="189">
          <cell r="A189" t="str">
            <v>5.11</v>
          </cell>
          <cell r="B189" t="str">
            <v>CABO DE COBRE EXTRAFLEXÍVEL 6,0mm², ISOLADO PARA 1 kV TIPO EPROTENAX COR PRETA</v>
          </cell>
          <cell r="C189" t="str">
            <v>PRYSMIAN / FICAP</v>
          </cell>
          <cell r="D189">
            <v>6</v>
          </cell>
          <cell r="E189" t="str">
            <v>MT</v>
          </cell>
          <cell r="F189">
            <v>6.89</v>
          </cell>
          <cell r="G189">
            <v>41.339999999999996</v>
          </cell>
          <cell r="J189">
            <v>7.97</v>
          </cell>
          <cell r="K189">
            <v>47.82</v>
          </cell>
          <cell r="L189">
            <v>0</v>
          </cell>
          <cell r="M189">
            <v>0</v>
          </cell>
          <cell r="N189">
            <v>4.95</v>
          </cell>
          <cell r="O189">
            <v>29.7</v>
          </cell>
        </row>
        <row r="190">
          <cell r="A190" t="str">
            <v>5.12</v>
          </cell>
          <cell r="B190" t="str">
            <v>CABO DE COBRE EXTRAFLEXÍVEL 10,0mm², ISOLADO PARA 1 kV TIPO EPROTENAX COR PRETA</v>
          </cell>
          <cell r="C190" t="str">
            <v>PRYSMIAN / FICAP</v>
          </cell>
          <cell r="D190">
            <v>5</v>
          </cell>
          <cell r="E190" t="str">
            <v>MT</v>
          </cell>
          <cell r="F190">
            <v>11.48</v>
          </cell>
          <cell r="J190">
            <v>11.95</v>
          </cell>
          <cell r="K190">
            <v>59.75</v>
          </cell>
          <cell r="L190">
            <v>9.58</v>
          </cell>
          <cell r="M190">
            <v>47.9</v>
          </cell>
          <cell r="N190">
            <v>11</v>
          </cell>
          <cell r="O190">
            <v>55</v>
          </cell>
        </row>
        <row r="191">
          <cell r="A191" t="str">
            <v>5.13</v>
          </cell>
          <cell r="B191" t="str">
            <v>CABO DE COBRE EXTRAFLEXÍVEL 25mm², ISOLADO PARA 1 kV TIPO EPROTENAX COR PRETA</v>
          </cell>
          <cell r="C191" t="str">
            <v>PRYSMIAN / FICAP</v>
          </cell>
          <cell r="D191">
            <v>120</v>
          </cell>
          <cell r="E191" t="str">
            <v>MT</v>
          </cell>
          <cell r="F191">
            <v>49.9</v>
          </cell>
          <cell r="G191">
            <v>5988</v>
          </cell>
          <cell r="J191">
            <v>25.09</v>
          </cell>
          <cell r="K191">
            <v>3010.8</v>
          </cell>
          <cell r="L191">
            <v>0</v>
          </cell>
          <cell r="M191">
            <v>0</v>
          </cell>
          <cell r="N191">
            <v>24.99</v>
          </cell>
          <cell r="O191">
            <v>2998.8</v>
          </cell>
        </row>
        <row r="192">
          <cell r="A192" t="str">
            <v>5.14</v>
          </cell>
          <cell r="B192" t="str">
            <v>CABO DE COBRE EXTRAFLEXÍVEL 70mm², ISOLADO PARA 1 kV TIPO EPROTENAX COR PRETA</v>
          </cell>
          <cell r="C192" t="str">
            <v>PRYSMIAN / FICAP</v>
          </cell>
          <cell r="D192">
            <v>75</v>
          </cell>
          <cell r="E192" t="str">
            <v>MT</v>
          </cell>
          <cell r="G192">
            <v>0</v>
          </cell>
          <cell r="J192">
            <v>75.17</v>
          </cell>
          <cell r="K192">
            <v>5637.75</v>
          </cell>
          <cell r="L192">
            <v>0</v>
          </cell>
          <cell r="M192">
            <v>0</v>
          </cell>
          <cell r="N192">
            <v>37.58</v>
          </cell>
          <cell r="O192">
            <v>2818.5</v>
          </cell>
        </row>
        <row r="193">
          <cell r="A193" t="str">
            <v>5.15</v>
          </cell>
          <cell r="B193" t="str">
            <v>CABO DE COBRE FLEXÍVEL 750V, 1mm² - COR PRETO PARA COMANDO</v>
          </cell>
          <cell r="C193" t="str">
            <v>PRYSMIAN / FICAP</v>
          </cell>
          <cell r="D193">
            <v>100</v>
          </cell>
          <cell r="E193" t="str">
            <v>MT</v>
          </cell>
          <cell r="F193">
            <v>2.1</v>
          </cell>
          <cell r="G193">
            <v>210</v>
          </cell>
          <cell r="J193">
            <v>2.21</v>
          </cell>
          <cell r="K193">
            <v>221</v>
          </cell>
          <cell r="L193">
            <v>1.08</v>
          </cell>
          <cell r="M193">
            <v>108</v>
          </cell>
          <cell r="N193">
            <v>1.79</v>
          </cell>
          <cell r="O193">
            <v>179</v>
          </cell>
        </row>
        <row r="194">
          <cell r="A194" t="str">
            <v>5.16</v>
          </cell>
          <cell r="B194" t="str">
            <v>CABO DE COBRE FLEXÍVEL 750V, 6mm² - COR VERDE</v>
          </cell>
          <cell r="C194" t="str">
            <v>PRYSMIAN / FICAP</v>
          </cell>
          <cell r="D194">
            <v>2</v>
          </cell>
          <cell r="E194" t="str">
            <v>MT</v>
          </cell>
          <cell r="F194">
            <v>6.89</v>
          </cell>
          <cell r="G194">
            <v>13.78</v>
          </cell>
          <cell r="J194">
            <v>7.97</v>
          </cell>
          <cell r="K194">
            <v>15.94</v>
          </cell>
          <cell r="L194">
            <v>0</v>
          </cell>
          <cell r="N194">
            <v>4.95</v>
          </cell>
          <cell r="O194">
            <v>9.9</v>
          </cell>
        </row>
        <row r="195">
          <cell r="A195" t="str">
            <v>5.17</v>
          </cell>
          <cell r="B195" t="str">
            <v>CABO DE COBRE FLEXÍVEL 750V, 10mm² - COR VERDE</v>
          </cell>
          <cell r="C195" t="str">
            <v>PRYSMIAN / FICAP</v>
          </cell>
          <cell r="D195">
            <v>2</v>
          </cell>
          <cell r="E195" t="str">
            <v>MT</v>
          </cell>
          <cell r="F195">
            <v>11.48</v>
          </cell>
          <cell r="G195">
            <v>22.96</v>
          </cell>
          <cell r="J195">
            <v>11.95</v>
          </cell>
          <cell r="K195">
            <v>23.9</v>
          </cell>
          <cell r="L195">
            <v>8.8800000000000008</v>
          </cell>
          <cell r="M195">
            <v>17.760000000000002</v>
          </cell>
          <cell r="N195">
            <v>10.77</v>
          </cell>
          <cell r="O195">
            <v>21.54</v>
          </cell>
        </row>
        <row r="196">
          <cell r="A196" t="str">
            <v>5.18</v>
          </cell>
          <cell r="B196" t="str">
            <v>CABO DE COBRE FLEXÍVEL 750V, 16mm² - COR VERDE</v>
          </cell>
          <cell r="C196" t="str">
            <v>PRYSMIAN / FICAP</v>
          </cell>
          <cell r="D196">
            <v>30</v>
          </cell>
          <cell r="E196" t="str">
            <v>MT</v>
          </cell>
          <cell r="G196">
            <v>0</v>
          </cell>
          <cell r="J196">
            <v>13.78</v>
          </cell>
          <cell r="K196">
            <v>413.4</v>
          </cell>
          <cell r="L196">
            <v>13.8</v>
          </cell>
          <cell r="M196">
            <v>414</v>
          </cell>
          <cell r="N196">
            <v>13.79</v>
          </cell>
          <cell r="O196">
            <v>413.7</v>
          </cell>
        </row>
        <row r="197">
          <cell r="A197" t="str">
            <v>5.19</v>
          </cell>
          <cell r="B197" t="str">
            <v>CABO DE COBRE FLEXÍVEL 750V, 35mm² - COR VERDE</v>
          </cell>
          <cell r="C197" t="str">
            <v>PRYSMIAN / FICAP</v>
          </cell>
          <cell r="D197">
            <v>25</v>
          </cell>
          <cell r="E197" t="str">
            <v>MT</v>
          </cell>
          <cell r="F197">
            <v>54.9</v>
          </cell>
          <cell r="G197">
            <v>1372.5</v>
          </cell>
          <cell r="J197">
            <v>39</v>
          </cell>
          <cell r="K197">
            <v>975</v>
          </cell>
          <cell r="L197">
            <v>31.93</v>
          </cell>
          <cell r="M197">
            <v>798.25</v>
          </cell>
          <cell r="N197">
            <v>41.94</v>
          </cell>
          <cell r="O197">
            <v>1048.5</v>
          </cell>
        </row>
        <row r="198">
          <cell r="A198" t="str">
            <v>5.20</v>
          </cell>
          <cell r="B198" t="str">
            <v>CANALETAS PLÁSTICAS PARA PASSAGEM DE CABOS</v>
          </cell>
          <cell r="D198">
            <v>1</v>
          </cell>
          <cell r="E198" t="str">
            <v>VB</v>
          </cell>
          <cell r="G198">
            <v>0</v>
          </cell>
          <cell r="J198">
            <v>240.5</v>
          </cell>
          <cell r="K198">
            <v>240.5</v>
          </cell>
          <cell r="L198">
            <v>346.45</v>
          </cell>
          <cell r="M198">
            <v>346.45</v>
          </cell>
          <cell r="N198">
            <v>293.47000000000003</v>
          </cell>
          <cell r="O198">
            <v>293.47000000000003</v>
          </cell>
        </row>
        <row r="199">
          <cell r="A199" t="str">
            <v>5.21</v>
          </cell>
          <cell r="B199" t="str">
            <v>CAPACITOR 15 kVAR 460V 60 HZ, TIPO MP, COM ELEMENTOS CAPACITIVOS FORMADOS POR ARMADURAS DE FITA DE ALUMÍNIO DE ALTA PUREZA, SEPARADAS POR DIELÉTRICO DE PAPEL E FILME DE POLIPROPILENO, IMPREGNADOS COM FLUÍDO "WEMCOL II" (LÍQUIDO ISOLANTE BIODEGRADÁVEL), COM SOBRECAIXA PARA PROTEÇÃO DOS TERMINAIS, DISPOSITIVO INTERNO DE DESCARGA, FUSÍVEIS INTERNOS E BUCHAS DE PORCELANA VITRIFICADA</v>
          </cell>
          <cell r="C199" t="str">
            <v>BREE</v>
          </cell>
          <cell r="D199">
            <v>2</v>
          </cell>
          <cell r="E199" t="str">
            <v>PÇ</v>
          </cell>
          <cell r="J199">
            <v>3264.9</v>
          </cell>
          <cell r="K199">
            <v>6529.8</v>
          </cell>
          <cell r="L199">
            <v>3077.88</v>
          </cell>
          <cell r="M199">
            <v>6155.76</v>
          </cell>
          <cell r="N199">
            <v>3171.39</v>
          </cell>
          <cell r="O199">
            <v>6342.78</v>
          </cell>
        </row>
        <row r="200">
          <cell r="A200" t="str">
            <v>5.22</v>
          </cell>
          <cell r="B200" t="str">
            <v>CHAVE COMUTADORA PARA AMPERÍMETRO</v>
          </cell>
          <cell r="C200" t="str">
            <v>SIEMENS</v>
          </cell>
          <cell r="D200">
            <v>2</v>
          </cell>
          <cell r="E200" t="str">
            <v>PÇ</v>
          </cell>
          <cell r="F200">
            <v>94.5</v>
          </cell>
          <cell r="G200">
            <v>189</v>
          </cell>
          <cell r="J200">
            <v>29.9</v>
          </cell>
          <cell r="K200">
            <v>59.8</v>
          </cell>
          <cell r="L200">
            <v>148.28</v>
          </cell>
          <cell r="M200">
            <v>296.56</v>
          </cell>
          <cell r="N200">
            <v>90.89</v>
          </cell>
          <cell r="O200">
            <v>181.78</v>
          </cell>
        </row>
        <row r="201">
          <cell r="A201" t="str">
            <v>5.23</v>
          </cell>
          <cell r="B201" t="str">
            <v>CHAVE COMUTADORA PARA VOLTÍMETRO</v>
          </cell>
          <cell r="C201" t="str">
            <v>SIEMENS</v>
          </cell>
          <cell r="D201">
            <v>1</v>
          </cell>
          <cell r="E201" t="str">
            <v>PÇ</v>
          </cell>
          <cell r="F201">
            <v>96.24</v>
          </cell>
          <cell r="G201">
            <v>96.24</v>
          </cell>
          <cell r="J201">
            <v>29.9</v>
          </cell>
          <cell r="K201">
            <v>29.9</v>
          </cell>
          <cell r="L201">
            <v>148.28</v>
          </cell>
          <cell r="M201">
            <v>148.28</v>
          </cell>
          <cell r="N201">
            <v>91.47</v>
          </cell>
          <cell r="O201">
            <v>91.47</v>
          </cell>
        </row>
        <row r="202">
          <cell r="A202" t="str">
            <v>5.24</v>
          </cell>
          <cell r="B202" t="str">
            <v>CHAVE SELETORA TRÊS POSIÇÕES COM RETENÇÃO COM TRÊS CONTATOS NA E UM CONTATO NF</v>
          </cell>
          <cell r="C202" t="str">
            <v>SCHNEIDER</v>
          </cell>
          <cell r="D202">
            <v>2</v>
          </cell>
          <cell r="E202" t="str">
            <v>PÇ</v>
          </cell>
          <cell r="F202">
            <v>86.94</v>
          </cell>
          <cell r="G202">
            <v>173.88</v>
          </cell>
          <cell r="J202">
            <v>41.6</v>
          </cell>
          <cell r="K202">
            <v>83.2</v>
          </cell>
          <cell r="L202">
            <v>77.23</v>
          </cell>
          <cell r="M202">
            <v>154.46</v>
          </cell>
          <cell r="N202">
            <v>68.59</v>
          </cell>
          <cell r="O202">
            <v>137.18</v>
          </cell>
        </row>
        <row r="203">
          <cell r="A203" t="str">
            <v>5.25</v>
          </cell>
          <cell r="B203" t="str">
            <v>CONJUNTO DE EXAUSTÃO 250X250mm 220 V 265 m³/h</v>
          </cell>
          <cell r="C203" t="str">
            <v>TASCO</v>
          </cell>
          <cell r="D203">
            <v>1</v>
          </cell>
          <cell r="E203" t="str">
            <v>PÇ</v>
          </cell>
          <cell r="F203">
            <v>643.20000000000005</v>
          </cell>
          <cell r="G203">
            <v>643.20000000000005</v>
          </cell>
          <cell r="J203">
            <v>500.5</v>
          </cell>
          <cell r="K203">
            <v>500.5</v>
          </cell>
          <cell r="L203">
            <v>760.74</v>
          </cell>
          <cell r="M203">
            <v>760.74</v>
          </cell>
          <cell r="N203">
            <v>634.80999999999995</v>
          </cell>
          <cell r="O203">
            <v>634.80999999999995</v>
          </cell>
        </row>
        <row r="204">
          <cell r="A204" t="str">
            <v>5.26</v>
          </cell>
          <cell r="B204" t="str">
            <v>CONJUNTO DE VENTILAÇÃO COM FILTRO 250X250mm 220 V 265 m³/h</v>
          </cell>
          <cell r="C204" t="str">
            <v>TASCO</v>
          </cell>
          <cell r="D204">
            <v>1</v>
          </cell>
          <cell r="E204" t="str">
            <v>PÇ</v>
          </cell>
          <cell r="F204">
            <v>798</v>
          </cell>
          <cell r="G204">
            <v>798</v>
          </cell>
          <cell r="J204">
            <v>500.5</v>
          </cell>
          <cell r="K204">
            <v>500.5</v>
          </cell>
          <cell r="L204">
            <v>760.74</v>
          </cell>
          <cell r="M204">
            <v>760.74</v>
          </cell>
          <cell r="N204">
            <v>686.41</v>
          </cell>
          <cell r="O204">
            <v>686.41</v>
          </cell>
        </row>
        <row r="205">
          <cell r="A205" t="str">
            <v>5.27</v>
          </cell>
          <cell r="B205" t="str">
            <v>CONTATOR AUXILIAR COM DOIS CONTATOS NA E DOIS CONTATOS NF 6 A POR CONTATO BOBINA 220 V</v>
          </cell>
          <cell r="C205" t="str">
            <v>SIEMENS</v>
          </cell>
          <cell r="D205">
            <v>5</v>
          </cell>
          <cell r="E205" t="str">
            <v>PÇ</v>
          </cell>
          <cell r="F205">
            <v>214</v>
          </cell>
          <cell r="G205">
            <v>1070</v>
          </cell>
          <cell r="J205">
            <v>83.2</v>
          </cell>
          <cell r="K205">
            <v>416</v>
          </cell>
          <cell r="L205">
            <v>140.72999999999999</v>
          </cell>
          <cell r="M205">
            <v>703.65</v>
          </cell>
          <cell r="N205">
            <v>145.97</v>
          </cell>
          <cell r="O205">
            <v>729.85</v>
          </cell>
        </row>
        <row r="206">
          <cell r="A206" t="str">
            <v>5.28</v>
          </cell>
          <cell r="B206" t="str">
            <v>CONTATOR AUXILIAR COM QUATRO CONTATOS NA MAIS BLOCO ADITIVO COM DOIS CONTATOS NA E DOIS CONTATOS NF 6 A POR CONTATO BOBINA 220 V</v>
          </cell>
          <cell r="C206" t="str">
            <v>SIEMENS</v>
          </cell>
          <cell r="D206">
            <v>2</v>
          </cell>
          <cell r="E206" t="str">
            <v>PÇ</v>
          </cell>
          <cell r="F206">
            <v>326.94</v>
          </cell>
          <cell r="G206">
            <v>653.88</v>
          </cell>
          <cell r="J206">
            <v>89.7</v>
          </cell>
          <cell r="K206">
            <v>179.4</v>
          </cell>
          <cell r="L206">
            <v>140.72999999999999</v>
          </cell>
          <cell r="M206">
            <v>281.45999999999998</v>
          </cell>
          <cell r="N206">
            <v>185.79</v>
          </cell>
          <cell r="O206">
            <v>371.58</v>
          </cell>
        </row>
        <row r="207">
          <cell r="A207" t="str">
            <v>5.29</v>
          </cell>
          <cell r="B207" t="str">
            <v>CONTATOR PARA BANCO DE CAPACITOR DE ATÉ 15 kVAR EM 440 V TIPO LC1DGK12M7 COM UM CONTATO AUXILIAR NA BOBINA 220 V</v>
          </cell>
          <cell r="C207" t="str">
            <v>SCHNEIDER</v>
          </cell>
          <cell r="D207">
            <v>2</v>
          </cell>
          <cell r="E207" t="str">
            <v>PÇ</v>
          </cell>
          <cell r="F207">
            <v>1006.56</v>
          </cell>
          <cell r="G207">
            <v>2013.12</v>
          </cell>
          <cell r="J207">
            <v>836.45</v>
          </cell>
          <cell r="K207">
            <v>1672.9</v>
          </cell>
          <cell r="L207">
            <v>0</v>
          </cell>
          <cell r="M207">
            <v>0</v>
          </cell>
          <cell r="N207">
            <v>614.33000000000004</v>
          </cell>
          <cell r="O207">
            <v>1228.6600000000001</v>
          </cell>
        </row>
        <row r="208">
          <cell r="A208" t="str">
            <v>5.30</v>
          </cell>
          <cell r="B208" t="str">
            <v>DISJUNTOR BIPOLAR DIN CURVA C DE 2A</v>
          </cell>
          <cell r="C208" t="str">
            <v>SIEMENS</v>
          </cell>
          <cell r="D208">
            <v>4</v>
          </cell>
          <cell r="E208" t="str">
            <v>PÇ</v>
          </cell>
          <cell r="F208">
            <v>77.900000000000006</v>
          </cell>
          <cell r="G208">
            <v>311.60000000000002</v>
          </cell>
          <cell r="J208">
            <v>156</v>
          </cell>
          <cell r="K208">
            <v>624</v>
          </cell>
          <cell r="L208">
            <v>141.62</v>
          </cell>
          <cell r="M208">
            <v>566.48</v>
          </cell>
          <cell r="N208">
            <v>125.17</v>
          </cell>
          <cell r="O208">
            <v>500.68</v>
          </cell>
        </row>
        <row r="209">
          <cell r="A209" t="str">
            <v>5.31</v>
          </cell>
          <cell r="B209" t="str">
            <v>DISJUNTOR BIPOLAR DIN CURVA C DE 4A</v>
          </cell>
          <cell r="C209" t="str">
            <v>SIEMENS</v>
          </cell>
          <cell r="D209">
            <v>1</v>
          </cell>
          <cell r="E209" t="str">
            <v>PÇ</v>
          </cell>
          <cell r="F209">
            <v>77.900000000000006</v>
          </cell>
          <cell r="G209">
            <v>77.900000000000006</v>
          </cell>
          <cell r="J209">
            <v>156</v>
          </cell>
          <cell r="K209">
            <v>156</v>
          </cell>
          <cell r="L209">
            <v>141.62</v>
          </cell>
          <cell r="M209">
            <v>141.62</v>
          </cell>
          <cell r="N209">
            <v>125.17</v>
          </cell>
          <cell r="O209">
            <v>125.17</v>
          </cell>
        </row>
        <row r="210">
          <cell r="A210" t="str">
            <v>5.32</v>
          </cell>
          <cell r="B210" t="str">
            <v>DISJUNTOR MOTOR COM AJUSTE DE 45 A 63 A</v>
          </cell>
          <cell r="C210" t="str">
            <v>SIEMENS</v>
          </cell>
          <cell r="D210">
            <v>2</v>
          </cell>
          <cell r="E210" t="str">
            <v>PÇ</v>
          </cell>
          <cell r="G210">
            <v>0</v>
          </cell>
          <cell r="J210">
            <v>1716</v>
          </cell>
          <cell r="K210">
            <v>3432</v>
          </cell>
          <cell r="L210">
            <v>590.01</v>
          </cell>
          <cell r="M210">
            <v>1180.02</v>
          </cell>
          <cell r="N210">
            <v>1153</v>
          </cell>
          <cell r="O210">
            <v>2306</v>
          </cell>
        </row>
        <row r="211">
          <cell r="A211" t="str">
            <v>5.33</v>
          </cell>
          <cell r="B211" t="str">
            <v>DISJUNTOR TRIPOLAR CAIXA MOLDADA DE 32A</v>
          </cell>
          <cell r="C211" t="str">
            <v>SIEMENS</v>
          </cell>
          <cell r="D211">
            <v>2</v>
          </cell>
          <cell r="E211" t="str">
            <v>PÇ</v>
          </cell>
          <cell r="F211">
            <v>194.9</v>
          </cell>
          <cell r="G211">
            <v>389.8</v>
          </cell>
          <cell r="J211">
            <v>485</v>
          </cell>
          <cell r="K211">
            <v>970</v>
          </cell>
          <cell r="L211">
            <v>0</v>
          </cell>
          <cell r="M211">
            <v>0</v>
          </cell>
          <cell r="N211">
            <v>226.63</v>
          </cell>
          <cell r="O211">
            <v>453.26</v>
          </cell>
        </row>
        <row r="212">
          <cell r="A212" t="str">
            <v>5.34</v>
          </cell>
          <cell r="B212" t="str">
            <v>DISJUNTOR TRIPOLAR CAIXA MOLDADA DE 50A</v>
          </cell>
          <cell r="C212" t="str">
            <v>SIEMENS</v>
          </cell>
          <cell r="D212">
            <v>1</v>
          </cell>
          <cell r="E212" t="str">
            <v>PÇ</v>
          </cell>
          <cell r="F212">
            <v>209.9</v>
          </cell>
          <cell r="G212">
            <v>209.9</v>
          </cell>
          <cell r="J212">
            <v>497</v>
          </cell>
          <cell r="K212">
            <v>497</v>
          </cell>
          <cell r="L212">
            <v>0</v>
          </cell>
          <cell r="M212">
            <v>0</v>
          </cell>
          <cell r="N212">
            <v>235.63</v>
          </cell>
          <cell r="O212">
            <v>235.63</v>
          </cell>
        </row>
        <row r="213">
          <cell r="A213" t="str">
            <v>5.35</v>
          </cell>
          <cell r="B213" t="str">
            <v>DISJUNTOR TRIPOLAR CAIXA MOLDADA DE 160A</v>
          </cell>
          <cell r="C213" t="str">
            <v>SIEMENS</v>
          </cell>
          <cell r="D213">
            <v>1</v>
          </cell>
          <cell r="E213" t="str">
            <v>PÇ</v>
          </cell>
          <cell r="F213">
            <v>287.45</v>
          </cell>
          <cell r="G213">
            <v>287.45</v>
          </cell>
          <cell r="J213">
            <v>559</v>
          </cell>
          <cell r="K213">
            <v>559</v>
          </cell>
          <cell r="L213">
            <v>632.91</v>
          </cell>
          <cell r="M213">
            <v>632.91</v>
          </cell>
          <cell r="N213">
            <v>493.12</v>
          </cell>
          <cell r="O213">
            <v>493.12</v>
          </cell>
        </row>
        <row r="214">
          <cell r="A214" t="str">
            <v>5.36</v>
          </cell>
          <cell r="B214" t="str">
            <v>DISJUNTOR TRIPOLAR DIN CURVA C DE 2A</v>
          </cell>
          <cell r="C214" t="str">
            <v>SIEMENS</v>
          </cell>
          <cell r="D214">
            <v>1</v>
          </cell>
          <cell r="E214" t="str">
            <v>PÇ</v>
          </cell>
          <cell r="F214">
            <v>78.5</v>
          </cell>
          <cell r="G214">
            <v>78.5</v>
          </cell>
          <cell r="J214">
            <v>156</v>
          </cell>
          <cell r="K214">
            <v>156</v>
          </cell>
          <cell r="L214">
            <v>172.34</v>
          </cell>
          <cell r="M214">
            <v>172.34</v>
          </cell>
          <cell r="N214">
            <v>135.61000000000001</v>
          </cell>
          <cell r="O214">
            <v>135.61000000000001</v>
          </cell>
        </row>
        <row r="215">
          <cell r="A215" t="str">
            <v>5.37</v>
          </cell>
          <cell r="B215" t="str">
            <v>DISJUNTOR TRIPOLAR DIN CURVA C DE 25 A</v>
          </cell>
          <cell r="C215" t="str">
            <v>SIEMENS</v>
          </cell>
          <cell r="D215">
            <v>2</v>
          </cell>
          <cell r="E215" t="str">
            <v>PÇ</v>
          </cell>
          <cell r="F215">
            <v>72.319999999999993</v>
          </cell>
          <cell r="G215">
            <v>144.63999999999999</v>
          </cell>
          <cell r="J215">
            <v>123.5</v>
          </cell>
          <cell r="K215">
            <v>247</v>
          </cell>
          <cell r="L215">
            <v>63.51</v>
          </cell>
          <cell r="M215">
            <v>127.02</v>
          </cell>
          <cell r="N215">
            <v>86.44</v>
          </cell>
          <cell r="O215">
            <v>172.88</v>
          </cell>
        </row>
        <row r="216">
          <cell r="A216" t="str">
            <v>5.38</v>
          </cell>
          <cell r="B216" t="str">
            <v>DISPOSITIVO DE PROTEÇÃO CONTRA SURTO DPS SEGUNDO NÍVEL (CLASSE II), TENSÃO DE OPERAÇÃO CONTÍNUA 320 V AC, CORRENTE DE DESCARGA 8/20US: NOMINAL 20KA, MÁXIMA 45 KA, NÍVEL DE PROTEÇÃO MENOR QUE 2,5 KV</v>
          </cell>
          <cell r="C216" t="str">
            <v>CLAMPER</v>
          </cell>
          <cell r="D216">
            <v>6</v>
          </cell>
          <cell r="E216" t="str">
            <v>PÇ</v>
          </cell>
          <cell r="F216">
            <v>125.6</v>
          </cell>
          <cell r="G216">
            <v>753.59999999999991</v>
          </cell>
          <cell r="J216">
            <v>218.4</v>
          </cell>
          <cell r="K216">
            <v>1310.4000000000001</v>
          </cell>
          <cell r="L216">
            <v>94.97</v>
          </cell>
          <cell r="M216">
            <v>569.81999999999994</v>
          </cell>
          <cell r="N216">
            <v>146.32</v>
          </cell>
          <cell r="O216">
            <v>877.92</v>
          </cell>
        </row>
        <row r="217">
          <cell r="A217" t="str">
            <v>5.39</v>
          </cell>
          <cell r="B217" t="str">
            <v>ETIQUETAS DE SINALIZAÇÃO E ANILHAS DIVERSAS</v>
          </cell>
          <cell r="D217">
            <v>1</v>
          </cell>
          <cell r="E217" t="str">
            <v>VB</v>
          </cell>
          <cell r="G217">
            <v>0</v>
          </cell>
          <cell r="J217">
            <v>215.8</v>
          </cell>
          <cell r="K217">
            <v>215.8</v>
          </cell>
          <cell r="L217">
            <v>346.45</v>
          </cell>
          <cell r="M217">
            <v>346.45</v>
          </cell>
          <cell r="N217">
            <v>281.12</v>
          </cell>
          <cell r="O217">
            <v>281.12</v>
          </cell>
        </row>
        <row r="218">
          <cell r="A218" t="str">
            <v>5.40</v>
          </cell>
          <cell r="B218" t="str">
            <v>FUSÍVEL ULTRA RÁPIDO NH00 CORRENTE NOMINAL 200A 690V</v>
          </cell>
          <cell r="C218" t="str">
            <v>SIEMENS</v>
          </cell>
          <cell r="D218">
            <v>6</v>
          </cell>
          <cell r="E218" t="str">
            <v>PÇ</v>
          </cell>
          <cell r="G218">
            <v>0</v>
          </cell>
          <cell r="J218">
            <v>175.5</v>
          </cell>
          <cell r="K218">
            <v>1053</v>
          </cell>
          <cell r="L218">
            <v>137.62</v>
          </cell>
          <cell r="M218">
            <v>825.72</v>
          </cell>
          <cell r="N218">
            <v>156.56</v>
          </cell>
          <cell r="O218">
            <v>939.36</v>
          </cell>
        </row>
        <row r="219">
          <cell r="A219" t="str">
            <v>5.41</v>
          </cell>
          <cell r="B219" t="str">
            <v>MONTAGEM DE SUPORTE PARA INSTALAÇÃO DOS CAPACITORES (REF. CPOS 38.07.300, 3,6 MT Perfilado perfurado 38 x 38 mm em chapa 14 pré-zincada, com acessórios)</v>
          </cell>
          <cell r="D219">
            <v>1</v>
          </cell>
          <cell r="E219" t="str">
            <v xml:space="preserve">UN </v>
          </cell>
          <cell r="L219">
            <v>0</v>
          </cell>
          <cell r="N219">
            <v>204.345</v>
          </cell>
          <cell r="O219">
            <v>204.34</v>
          </cell>
        </row>
        <row r="220">
          <cell r="A220" t="str">
            <v>5.42</v>
          </cell>
          <cell r="B220" t="str">
            <v>PAINEL, COM SOLEIRA E PLACA DE MONTAGEM, COM DIMENSÕES 2000 X 800 X 800 (ALTURA X LARGURA X PROFUNDIDADE EM MILÍMETROS)</v>
          </cell>
          <cell r="C220" t="str">
            <v>CEMAR</v>
          </cell>
          <cell r="D220">
            <v>1</v>
          </cell>
          <cell r="E220" t="str">
            <v>PÇ</v>
          </cell>
          <cell r="G220">
            <v>0</v>
          </cell>
          <cell r="J220">
            <v>7384</v>
          </cell>
          <cell r="K220">
            <v>7384</v>
          </cell>
          <cell r="L220">
            <v>4434.04</v>
          </cell>
          <cell r="M220">
            <v>4434.04</v>
          </cell>
          <cell r="N220">
            <v>5909.02</v>
          </cell>
          <cell r="O220">
            <v>5909.02</v>
          </cell>
        </row>
        <row r="221">
          <cell r="A221" t="str">
            <v>5.43</v>
          </cell>
          <cell r="B221" t="str">
            <v>PARAFUSOS E ACESSÓRIOS PARA FIXAÇÃO DIVERSOS</v>
          </cell>
          <cell r="D221">
            <v>1</v>
          </cell>
          <cell r="E221" t="str">
            <v>VB</v>
          </cell>
          <cell r="G221">
            <v>0</v>
          </cell>
          <cell r="J221">
            <v>205.4</v>
          </cell>
          <cell r="K221">
            <v>205.4</v>
          </cell>
          <cell r="L221">
            <v>692.9</v>
          </cell>
          <cell r="M221">
            <v>692.9</v>
          </cell>
          <cell r="N221">
            <v>449.15</v>
          </cell>
          <cell r="O221">
            <v>449.15</v>
          </cell>
        </row>
        <row r="222">
          <cell r="A222" t="str">
            <v>5.44</v>
          </cell>
          <cell r="B222" t="str">
            <v>PLACA DE SINALIZAÇÃO CUIDADO 440 VOLTS</v>
          </cell>
          <cell r="D222">
            <v>1</v>
          </cell>
          <cell r="E222" t="str">
            <v>PÇ</v>
          </cell>
          <cell r="G222">
            <v>0</v>
          </cell>
          <cell r="J222">
            <v>19.5</v>
          </cell>
          <cell r="K222">
            <v>19.5</v>
          </cell>
          <cell r="L222">
            <v>20.79</v>
          </cell>
          <cell r="M222">
            <v>20.79</v>
          </cell>
          <cell r="N222">
            <v>20.14</v>
          </cell>
          <cell r="O222">
            <v>20.14</v>
          </cell>
        </row>
        <row r="223">
          <cell r="A223" t="str">
            <v>5.45</v>
          </cell>
          <cell r="B223" t="str">
            <v>QUADRO DE COMANDO COM FLANGE, PROTEÇÃO IP54 E IK10 NAS MEDIDAS 500X300X200 MM COM PLACA DE MONTAGEM LISA E FECHO METÁLICO TIPO FENDA</v>
          </cell>
          <cell r="C223" t="str">
            <v>CEMAR</v>
          </cell>
          <cell r="D223">
            <v>1</v>
          </cell>
          <cell r="E223" t="str">
            <v>PÇ</v>
          </cell>
          <cell r="J223">
            <v>680</v>
          </cell>
          <cell r="K223">
            <v>680</v>
          </cell>
          <cell r="L223">
            <v>0</v>
          </cell>
          <cell r="M223">
            <v>0</v>
          </cell>
          <cell r="N223">
            <v>340</v>
          </cell>
          <cell r="O223">
            <v>340</v>
          </cell>
        </row>
        <row r="224">
          <cell r="A224" t="str">
            <v>5.46</v>
          </cell>
          <cell r="B224" t="str">
            <v>RELÉ DE NÍVEL TIPO - PNS TENSÃO 220V PADRÃO DIN, COM CHAVE DE AJUSTE DE SENSIBILIDADE E INDICAÇÃO DE RELÉ ATUADO EM LED, COM CONTATO NA E NF REVERSÍVEL E CONTROLE DE NÍVEL SUPERIOR</v>
          </cell>
          <cell r="C224" t="str">
            <v>COEL</v>
          </cell>
          <cell r="D224">
            <v>1</v>
          </cell>
          <cell r="E224" t="str">
            <v>PÇ</v>
          </cell>
          <cell r="G224">
            <v>0</v>
          </cell>
          <cell r="J224">
            <v>210.6</v>
          </cell>
          <cell r="K224">
            <v>210.6</v>
          </cell>
          <cell r="L224">
            <v>350.67</v>
          </cell>
          <cell r="M224">
            <v>350.67</v>
          </cell>
          <cell r="N224">
            <v>280.63</v>
          </cell>
          <cell r="O224">
            <v>280.63</v>
          </cell>
        </row>
        <row r="225">
          <cell r="A225" t="str">
            <v>5.47</v>
          </cell>
          <cell r="B225" t="str">
            <v>SINALIZADOR COM LED 22 mm VERDE 220 V</v>
          </cell>
          <cell r="C225" t="str">
            <v>SIEMENS</v>
          </cell>
          <cell r="D225">
            <v>4</v>
          </cell>
          <cell r="E225" t="str">
            <v>PÇ</v>
          </cell>
          <cell r="F225">
            <v>51.2</v>
          </cell>
          <cell r="G225">
            <v>204.8</v>
          </cell>
          <cell r="J225">
            <v>17.940000000000001</v>
          </cell>
          <cell r="K225">
            <v>71.760000000000005</v>
          </cell>
          <cell r="L225">
            <v>26.04</v>
          </cell>
          <cell r="M225">
            <v>104.16</v>
          </cell>
          <cell r="N225">
            <v>31.72</v>
          </cell>
          <cell r="O225">
            <v>126.88</v>
          </cell>
        </row>
        <row r="226">
          <cell r="A226" t="str">
            <v>5.48</v>
          </cell>
          <cell r="B226" t="str">
            <v>SINALIZADOR COM LED 22 mm VERMELHO 220 V</v>
          </cell>
          <cell r="C226" t="str">
            <v>SIEMENS</v>
          </cell>
          <cell r="D226">
            <v>2</v>
          </cell>
          <cell r="E226" t="str">
            <v>PÇ</v>
          </cell>
          <cell r="F226">
            <v>51.2</v>
          </cell>
          <cell r="G226">
            <v>102.4</v>
          </cell>
          <cell r="J226">
            <v>17.940000000000001</v>
          </cell>
          <cell r="K226">
            <v>35.880000000000003</v>
          </cell>
          <cell r="L226">
            <v>26.04</v>
          </cell>
          <cell r="M226">
            <v>52.08</v>
          </cell>
          <cell r="N226">
            <v>31.72</v>
          </cell>
          <cell r="O226">
            <v>63.44</v>
          </cell>
        </row>
        <row r="227">
          <cell r="A227" t="str">
            <v>5.49</v>
          </cell>
          <cell r="B227" t="str">
            <v>SOFT STARTER 85 A EM 50 °C, COM TENSÃO DE ALIMENTAÇÃO 440 V E COMANDO 220 V (BY-PASS E TIRISTORES NAS TRÊS FASES OBRIGATÓRIOS)</v>
          </cell>
          <cell r="C227" t="str">
            <v>WEG</v>
          </cell>
          <cell r="D227">
            <v>2</v>
          </cell>
          <cell r="E227" t="str">
            <v>PÇ</v>
          </cell>
          <cell r="J227">
            <v>5454</v>
          </cell>
          <cell r="K227">
            <v>10908</v>
          </cell>
          <cell r="L227">
            <v>5182.04</v>
          </cell>
          <cell r="M227">
            <v>10364.08</v>
          </cell>
          <cell r="N227">
            <v>5318.02</v>
          </cell>
          <cell r="O227">
            <v>10636.04</v>
          </cell>
        </row>
        <row r="228">
          <cell r="A228" t="str">
            <v>5.50</v>
          </cell>
          <cell r="B228" t="str">
            <v>TERMINAIS PARA CONEXÃO DIVERSOS</v>
          </cell>
          <cell r="D228">
            <v>1</v>
          </cell>
          <cell r="E228" t="str">
            <v>VB</v>
          </cell>
          <cell r="J228">
            <v>237.9</v>
          </cell>
          <cell r="K228">
            <v>237.9</v>
          </cell>
          <cell r="L228">
            <v>0</v>
          </cell>
          <cell r="M228">
            <v>0</v>
          </cell>
          <cell r="N228">
            <v>118.95</v>
          </cell>
          <cell r="O228">
            <v>118.95</v>
          </cell>
        </row>
        <row r="229">
          <cell r="A229" t="str">
            <v>5.51</v>
          </cell>
          <cell r="B229" t="str">
            <v>TRANSFORMADOR DE CORRENTE 100/5A</v>
          </cell>
          <cell r="C229" t="str">
            <v>SIEMENS</v>
          </cell>
          <cell r="D229">
            <v>8</v>
          </cell>
          <cell r="E229" t="str">
            <v>PÇ</v>
          </cell>
          <cell r="J229">
            <v>200.2</v>
          </cell>
          <cell r="K229">
            <v>1601.6</v>
          </cell>
          <cell r="L229">
            <v>75.489999999999995</v>
          </cell>
          <cell r="M229">
            <v>603.91999999999996</v>
          </cell>
          <cell r="N229">
            <v>137.84</v>
          </cell>
          <cell r="O229">
            <v>1102.72</v>
          </cell>
        </row>
        <row r="230">
          <cell r="A230" t="str">
            <v>5.52</v>
          </cell>
          <cell r="B230" t="str">
            <v>TRANSFORMADOR PARA COMANDO</v>
          </cell>
          <cell r="D230">
            <v>1</v>
          </cell>
          <cell r="E230" t="str">
            <v>PÇ</v>
          </cell>
          <cell r="J230">
            <v>270.40000000000003</v>
          </cell>
          <cell r="K230">
            <v>270.40000000000003</v>
          </cell>
          <cell r="L230">
            <v>664.15</v>
          </cell>
          <cell r="M230">
            <v>664.15</v>
          </cell>
          <cell r="N230">
            <v>467.27</v>
          </cell>
          <cell r="O230">
            <v>467.27</v>
          </cell>
        </row>
        <row r="231">
          <cell r="A231" t="str">
            <v>5.53</v>
          </cell>
          <cell r="B231" t="str">
            <v>TRILHO DIN PARA FIXAÇÃO DOS EQUIPAMENTOS</v>
          </cell>
          <cell r="D231">
            <v>1</v>
          </cell>
          <cell r="E231" t="str">
            <v>VB</v>
          </cell>
          <cell r="J231">
            <v>41.6</v>
          </cell>
          <cell r="K231">
            <v>41.6</v>
          </cell>
          <cell r="L231">
            <v>357.54</v>
          </cell>
          <cell r="M231">
            <v>357.54</v>
          </cell>
          <cell r="N231">
            <v>199.57</v>
          </cell>
          <cell r="O231">
            <v>199.57</v>
          </cell>
        </row>
        <row r="232">
          <cell r="A232" t="str">
            <v>5.54</v>
          </cell>
          <cell r="B232" t="str">
            <v>VOLTÍMETRO ANALÓGICO 500 V, 96 X 96 mm</v>
          </cell>
          <cell r="C232" t="str">
            <v>SIEMENS</v>
          </cell>
          <cell r="D232">
            <v>1</v>
          </cell>
          <cell r="E232" t="str">
            <v>PÇ</v>
          </cell>
          <cell r="J232">
            <v>195</v>
          </cell>
          <cell r="K232">
            <v>195</v>
          </cell>
          <cell r="L232">
            <v>10.44</v>
          </cell>
          <cell r="M232">
            <v>10.44</v>
          </cell>
          <cell r="N232">
            <v>102.72</v>
          </cell>
          <cell r="O232">
            <v>102.72</v>
          </cell>
        </row>
        <row r="233">
          <cell r="A233" t="str">
            <v>5.55</v>
          </cell>
          <cell r="B233" t="str">
            <v>FIM DE CURSO, ALAVANCA COM ROLDANA, UM CONTATO REVERSÍVEL</v>
          </cell>
          <cell r="C233" t="str">
            <v>KAP</v>
          </cell>
          <cell r="D233">
            <v>1</v>
          </cell>
          <cell r="E233" t="str">
            <v>PÇ</v>
          </cell>
          <cell r="J233">
            <v>218.4</v>
          </cell>
          <cell r="K233">
            <v>218.4</v>
          </cell>
          <cell r="L233">
            <v>84.17</v>
          </cell>
          <cell r="M233">
            <v>84.17</v>
          </cell>
          <cell r="N233">
            <v>151.28</v>
          </cell>
          <cell r="O233">
            <v>151.28</v>
          </cell>
        </row>
        <row r="234">
          <cell r="A234" t="str">
            <v>5.56</v>
          </cell>
          <cell r="B234" t="str">
            <v>LUMINÁRIA PARA PAINEL ELÉTRICO</v>
          </cell>
          <cell r="C234" t="str">
            <v>NEXLUX</v>
          </cell>
          <cell r="D234">
            <v>1</v>
          </cell>
          <cell r="E234" t="str">
            <v>PÇ</v>
          </cell>
          <cell r="J234">
            <v>275.60000000000002</v>
          </cell>
          <cell r="K234">
            <v>275.60000000000002</v>
          </cell>
          <cell r="L234">
            <v>550.82000000000005</v>
          </cell>
          <cell r="M234">
            <v>550.82000000000005</v>
          </cell>
          <cell r="N234">
            <v>413.21</v>
          </cell>
          <cell r="O234">
            <v>413.21</v>
          </cell>
        </row>
        <row r="235">
          <cell r="A235" t="str">
            <v>5.57</v>
          </cell>
          <cell r="B235" t="str">
            <v>SERVIÇOS DE MÃO DE OBRA PARA EXECUÇÃO</v>
          </cell>
          <cell r="D235">
            <v>1</v>
          </cell>
          <cell r="E235" t="str">
            <v>VB</v>
          </cell>
          <cell r="J235">
            <v>11740</v>
          </cell>
          <cell r="K235">
            <v>11740</v>
          </cell>
          <cell r="L235">
            <v>17461.2</v>
          </cell>
          <cell r="M235">
            <v>17461.2</v>
          </cell>
          <cell r="N235">
            <v>14600.6</v>
          </cell>
          <cell r="O235">
            <v>14600.6</v>
          </cell>
        </row>
        <row r="236">
          <cell r="A236" t="str">
            <v>6.</v>
          </cell>
          <cell r="B236" t="str">
            <v>QUADRO DE DISTRIBUIÇÃO 220 VOLTS - CABINE</v>
          </cell>
          <cell r="G236">
            <v>2828.84</v>
          </cell>
          <cell r="K236">
            <v>9433.16</v>
          </cell>
          <cell r="M236">
            <v>3851.3</v>
          </cell>
          <cell r="O236">
            <v>6932.57</v>
          </cell>
        </row>
        <row r="237">
          <cell r="A237" t="str">
            <v>6.1</v>
          </cell>
          <cell r="B237" t="str">
            <v>BARRAMENTO TRIFÁSICO, TIPO ESPINHA DE PEIXE, PARA 16 DISJUNTORES TIPO DIN MAIS 01 DISJUNTOR TRIPOLAR GERAL TIPO DIN, INCLUINDO BARRAMENTOS PARA TERRA E PARA NEUTRO</v>
          </cell>
          <cell r="C237" t="str">
            <v>ICOMEL</v>
          </cell>
          <cell r="D237">
            <v>1</v>
          </cell>
          <cell r="E237" t="str">
            <v>CJ</v>
          </cell>
          <cell r="J237">
            <v>1553.5</v>
          </cell>
          <cell r="K237">
            <v>1553.5</v>
          </cell>
          <cell r="L237">
            <v>232.72</v>
          </cell>
          <cell r="M237">
            <v>232.72</v>
          </cell>
          <cell r="N237">
            <v>893.11</v>
          </cell>
          <cell r="O237">
            <v>893.11</v>
          </cell>
        </row>
        <row r="238">
          <cell r="A238" t="str">
            <v>6.2</v>
          </cell>
          <cell r="B238" t="str">
            <v>DISJUNTOR BIPOLAR DIN CURVA C DE 16A</v>
          </cell>
          <cell r="C238" t="str">
            <v>SIEMENS</v>
          </cell>
          <cell r="D238">
            <v>3</v>
          </cell>
          <cell r="E238" t="str">
            <v>PÇ</v>
          </cell>
          <cell r="J238">
            <v>75.400000000000006</v>
          </cell>
          <cell r="K238">
            <v>226.20000000000002</v>
          </cell>
          <cell r="L238">
            <v>56.33</v>
          </cell>
          <cell r="M238">
            <v>168.99</v>
          </cell>
          <cell r="N238">
            <v>65.86</v>
          </cell>
          <cell r="O238">
            <v>197.58</v>
          </cell>
        </row>
        <row r="239">
          <cell r="A239" t="str">
            <v>6.3</v>
          </cell>
          <cell r="B239" t="str">
            <v>DISJUNTOR TRIPOLAR DIN CURVA C DE 50A</v>
          </cell>
          <cell r="C239" t="str">
            <v>SIEMENS</v>
          </cell>
          <cell r="D239">
            <v>2</v>
          </cell>
          <cell r="E239" t="str">
            <v>PÇ</v>
          </cell>
          <cell r="J239">
            <v>123.5</v>
          </cell>
          <cell r="K239">
            <v>247</v>
          </cell>
          <cell r="L239">
            <v>63.5</v>
          </cell>
          <cell r="M239">
            <v>127</v>
          </cell>
          <cell r="N239">
            <v>93.5</v>
          </cell>
          <cell r="O239">
            <v>187</v>
          </cell>
        </row>
        <row r="240">
          <cell r="A240" t="str">
            <v>6.4</v>
          </cell>
          <cell r="B240" t="str">
            <v>DISJUNTOR TRIPOLAR DIN CURVA C DE 100A</v>
          </cell>
          <cell r="C240" t="str">
            <v>SIEMENS</v>
          </cell>
          <cell r="D240">
            <v>1</v>
          </cell>
          <cell r="E240" t="str">
            <v>PÇ</v>
          </cell>
          <cell r="J240">
            <v>123.5</v>
          </cell>
          <cell r="K240">
            <v>123.5</v>
          </cell>
          <cell r="L240">
            <v>254.75</v>
          </cell>
          <cell r="M240">
            <v>254.75</v>
          </cell>
          <cell r="N240">
            <v>189.12</v>
          </cell>
          <cell r="O240">
            <v>189.12</v>
          </cell>
        </row>
        <row r="241">
          <cell r="A241" t="str">
            <v>6.5</v>
          </cell>
          <cell r="B241" t="str">
            <v>QUADRO DE SOBREPOR METÁLICO MEDINDO 600 X 500 X 200 MM (ALTURA X LARGURA X PROFUNDIDADE), INCLUINDO PLACA DE MONTAGEM</v>
          </cell>
          <cell r="C241" t="str">
            <v>CEMAR</v>
          </cell>
          <cell r="D241">
            <v>1</v>
          </cell>
          <cell r="E241" t="str">
            <v>CJ</v>
          </cell>
          <cell r="J241">
            <v>884</v>
          </cell>
          <cell r="K241">
            <v>884</v>
          </cell>
          <cell r="L241">
            <v>660.45</v>
          </cell>
          <cell r="M241">
            <v>660.45</v>
          </cell>
          <cell r="N241">
            <v>772.22</v>
          </cell>
          <cell r="O241">
            <v>772.22</v>
          </cell>
        </row>
        <row r="242">
          <cell r="A242" t="str">
            <v>6.6</v>
          </cell>
          <cell r="B242" t="str">
            <v>CABO DE COBRE FLEXÍVEL 750V, 10mm² - COR PRETO (ALIMENTAÇÃO DO QUADRO DE DISJUNTORES DA CASA DE BOMBAS)</v>
          </cell>
          <cell r="C242" t="str">
            <v>PRYSMIAN / FICAP</v>
          </cell>
          <cell r="D242">
            <v>120</v>
          </cell>
          <cell r="E242" t="str">
            <v>MT</v>
          </cell>
          <cell r="F242">
            <v>11.88</v>
          </cell>
          <cell r="G242">
            <v>1425.6000000000001</v>
          </cell>
          <cell r="J242">
            <v>10.14</v>
          </cell>
          <cell r="K242">
            <v>1216.8000000000002</v>
          </cell>
          <cell r="L242">
            <v>8.8800000000000008</v>
          </cell>
          <cell r="M242">
            <v>1065.6000000000001</v>
          </cell>
          <cell r="N242">
            <v>10.3</v>
          </cell>
          <cell r="O242">
            <v>1236</v>
          </cell>
        </row>
        <row r="243">
          <cell r="A243" t="str">
            <v>6.7</v>
          </cell>
          <cell r="B243" t="str">
            <v>CABO DE COBRE FLEXÍVEL 750V, 10mm² - COR AZUL CLARO (ALIMENTAÇÃO DO QUADRO DE DISJUNTORES DA CASA DE BOMBAS)</v>
          </cell>
          <cell r="C243" t="str">
            <v>PRYSMIAN / FICAP</v>
          </cell>
          <cell r="D243">
            <v>40</v>
          </cell>
          <cell r="E243" t="str">
            <v>MT</v>
          </cell>
          <cell r="F243">
            <v>11.88</v>
          </cell>
          <cell r="G243">
            <v>475.20000000000005</v>
          </cell>
          <cell r="J243">
            <v>10.14</v>
          </cell>
          <cell r="K243">
            <v>405.6</v>
          </cell>
          <cell r="L243">
            <v>8.8800000000000008</v>
          </cell>
          <cell r="M243">
            <v>355.20000000000005</v>
          </cell>
          <cell r="N243">
            <v>10.3</v>
          </cell>
          <cell r="O243">
            <v>412</v>
          </cell>
        </row>
        <row r="244">
          <cell r="A244" t="str">
            <v>6.8</v>
          </cell>
          <cell r="B244" t="str">
            <v>CABO DE COBRE FLEXÍVEL 750V, 10mm² - COR VERDE (ALIMENTAÇÃO DO QUADRO DE DISJUNTORES DA CASA DE BOMBAS)</v>
          </cell>
          <cell r="C244" t="str">
            <v>PRYSMIAN / FICAP</v>
          </cell>
          <cell r="D244">
            <v>40</v>
          </cell>
          <cell r="E244" t="str">
            <v>MT</v>
          </cell>
          <cell r="F244">
            <v>11.88</v>
          </cell>
          <cell r="G244">
            <v>475.20000000000005</v>
          </cell>
          <cell r="J244">
            <v>10.14</v>
          </cell>
          <cell r="K244">
            <v>405.6</v>
          </cell>
          <cell r="L244">
            <v>0</v>
          </cell>
          <cell r="M244">
            <v>0</v>
          </cell>
          <cell r="N244">
            <v>7.34</v>
          </cell>
          <cell r="O244">
            <v>293.60000000000002</v>
          </cell>
        </row>
        <row r="245">
          <cell r="A245" t="str">
            <v>6.9</v>
          </cell>
          <cell r="B245" t="str">
            <v>CABO DE COBRE FLEXÍVEL 750V, 35mm² - COR PRETO (ALIMENTAÇÃO – TRANSFORMADOR 440/220 ATÉ O QUADRO)</v>
          </cell>
          <cell r="C245" t="str">
            <v>PRYSMIAN / FICAP</v>
          </cell>
          <cell r="D245">
            <v>6</v>
          </cell>
          <cell r="E245" t="str">
            <v>MT</v>
          </cell>
          <cell r="F245">
            <v>58.84</v>
          </cell>
          <cell r="G245">
            <v>353.04</v>
          </cell>
          <cell r="J245">
            <v>39</v>
          </cell>
          <cell r="K245">
            <v>234</v>
          </cell>
          <cell r="L245">
            <v>30.49</v>
          </cell>
          <cell r="M245">
            <v>182.94</v>
          </cell>
          <cell r="N245">
            <v>42.77</v>
          </cell>
          <cell r="O245">
            <v>256.62</v>
          </cell>
        </row>
        <row r="246">
          <cell r="A246" t="str">
            <v>6.10</v>
          </cell>
          <cell r="B246" t="str">
            <v>CABO DE COBRE FLEXÍVEL 750V, 25mm² - COR AZUL CLARO (ALIMENTAÇÃO TRANSFORMADOR 440/220 ATÉ O QUADRO)</v>
          </cell>
          <cell r="C246" t="str">
            <v>PRYSMIAN / FICAP</v>
          </cell>
          <cell r="D246">
            <v>2</v>
          </cell>
          <cell r="E246" t="str">
            <v>MT</v>
          </cell>
          <cell r="F246">
            <v>49.9</v>
          </cell>
          <cell r="G246">
            <v>99.8</v>
          </cell>
          <cell r="J246">
            <v>24.7</v>
          </cell>
          <cell r="K246">
            <v>49.4</v>
          </cell>
          <cell r="L246">
            <v>0</v>
          </cell>
          <cell r="M246">
            <v>0</v>
          </cell>
          <cell r="N246">
            <v>24.86</v>
          </cell>
          <cell r="O246">
            <v>49.72</v>
          </cell>
        </row>
        <row r="247">
          <cell r="A247" t="str">
            <v>6.11</v>
          </cell>
          <cell r="B247" t="str">
            <v>CABO DE COBRE FLEXÍVEL 750V, 16mm² - COR VERDE (CABO DE ATERRAMENTO PARA O QUADRO)</v>
          </cell>
          <cell r="C247" t="str">
            <v>PRYSMIAN / FICAP</v>
          </cell>
          <cell r="D247">
            <v>2</v>
          </cell>
          <cell r="E247" t="str">
            <v>MT</v>
          </cell>
          <cell r="G247">
            <v>0</v>
          </cell>
          <cell r="J247">
            <v>13.78</v>
          </cell>
          <cell r="K247">
            <v>27.56</v>
          </cell>
          <cell r="L247">
            <v>13.8</v>
          </cell>
          <cell r="M247">
            <v>27.6</v>
          </cell>
          <cell r="N247">
            <v>13.79</v>
          </cell>
          <cell r="O247">
            <v>27.58</v>
          </cell>
        </row>
        <row r="248">
          <cell r="A248" t="str">
            <v>6.12</v>
          </cell>
          <cell r="B248" t="str">
            <v>SERVIÇOS DE MÃO DE OBRA PARA EXECUÇÃO</v>
          </cell>
          <cell r="D248">
            <v>1</v>
          </cell>
          <cell r="E248" t="str">
            <v>VB</v>
          </cell>
          <cell r="J248">
            <v>4060</v>
          </cell>
          <cell r="K248">
            <v>4060</v>
          </cell>
          <cell r="L248">
            <v>776.05</v>
          </cell>
          <cell r="M248">
            <v>776.05</v>
          </cell>
          <cell r="N248">
            <v>2418.02</v>
          </cell>
          <cell r="O248">
            <v>2418.02</v>
          </cell>
        </row>
        <row r="249">
          <cell r="A249" t="str">
            <v>7.</v>
          </cell>
          <cell r="B249" t="str">
            <v>PAINEL DOSADORAS</v>
          </cell>
          <cell r="G249">
            <v>762.21</v>
          </cell>
          <cell r="K249">
            <v>2470.52</v>
          </cell>
          <cell r="M249">
            <v>1839.3899999999999</v>
          </cell>
          <cell r="O249">
            <v>2218.27</v>
          </cell>
        </row>
        <row r="250">
          <cell r="A250" t="str">
            <v>7.1</v>
          </cell>
          <cell r="B250" t="str">
            <v>BORNE TIPO SAK PARA FIXAÇÃO EM TRILHO DIN</v>
          </cell>
          <cell r="C250" t="str">
            <v>SIEMENS</v>
          </cell>
          <cell r="D250">
            <v>6</v>
          </cell>
          <cell r="E250" t="str">
            <v>PÇ</v>
          </cell>
          <cell r="F250">
            <v>8.99</v>
          </cell>
          <cell r="G250">
            <v>53.94</v>
          </cell>
          <cell r="J250">
            <v>8.84</v>
          </cell>
          <cell r="K250">
            <v>53.04</v>
          </cell>
          <cell r="L250">
            <v>5</v>
          </cell>
          <cell r="M250">
            <v>30</v>
          </cell>
          <cell r="N250">
            <v>7.61</v>
          </cell>
          <cell r="O250">
            <v>45.66</v>
          </cell>
        </row>
        <row r="251">
          <cell r="A251" t="str">
            <v>7.2</v>
          </cell>
          <cell r="B251" t="str">
            <v>CABO DE COBRE FLEXÍVEL 750V, 1mm² - COR PRETO PARA COMANDO</v>
          </cell>
          <cell r="C251" t="str">
            <v>PRYSMIAN / FICAP</v>
          </cell>
          <cell r="D251">
            <v>100</v>
          </cell>
          <cell r="E251" t="str">
            <v>MT</v>
          </cell>
          <cell r="F251">
            <v>2.25</v>
          </cell>
          <cell r="G251">
            <v>225</v>
          </cell>
          <cell r="J251">
            <v>2.21</v>
          </cell>
          <cell r="K251">
            <v>221</v>
          </cell>
          <cell r="L251">
            <v>1.08</v>
          </cell>
          <cell r="M251">
            <v>108</v>
          </cell>
          <cell r="N251">
            <v>1.84</v>
          </cell>
          <cell r="O251">
            <v>184</v>
          </cell>
        </row>
        <row r="252">
          <cell r="A252" t="str">
            <v>7.3</v>
          </cell>
          <cell r="B252" t="str">
            <v>CHAVE SELETORA TRÊS POSIÇÕES COM RETENÇÃO DESLIGADA AO CENTRO COM DOIS CONTATOS NA</v>
          </cell>
          <cell r="C252" t="str">
            <v>SCHNEIDER</v>
          </cell>
          <cell r="D252">
            <v>1</v>
          </cell>
          <cell r="E252" t="str">
            <v>PÇ</v>
          </cell>
          <cell r="F252">
            <v>88.97</v>
          </cell>
          <cell r="G252">
            <v>88.97</v>
          </cell>
          <cell r="J252">
            <v>41.6</v>
          </cell>
          <cell r="K252">
            <v>41.6</v>
          </cell>
          <cell r="L252">
            <v>77.2</v>
          </cell>
          <cell r="M252">
            <v>77.2</v>
          </cell>
          <cell r="N252">
            <v>69.25</v>
          </cell>
          <cell r="O252">
            <v>69.25</v>
          </cell>
        </row>
        <row r="253">
          <cell r="A253" t="str">
            <v>7.4</v>
          </cell>
          <cell r="B253" t="str">
            <v>CONTATOR AUXILIAR COM TRÊS CONTATOS NA E UM CONTATO NF 6 A POR CONTATO BOBINA 220 V</v>
          </cell>
          <cell r="C253" t="str">
            <v>SIEMENS</v>
          </cell>
          <cell r="D253">
            <v>1</v>
          </cell>
          <cell r="E253" t="str">
            <v>PÇ</v>
          </cell>
          <cell r="F253">
            <v>214</v>
          </cell>
          <cell r="G253">
            <v>214</v>
          </cell>
          <cell r="J253">
            <v>83.2</v>
          </cell>
          <cell r="K253">
            <v>83.2</v>
          </cell>
          <cell r="L253">
            <v>140.72999999999999</v>
          </cell>
          <cell r="M253">
            <v>140.72999999999999</v>
          </cell>
          <cell r="N253">
            <v>145.97</v>
          </cell>
          <cell r="O253">
            <v>145.97</v>
          </cell>
        </row>
        <row r="254">
          <cell r="A254" t="str">
            <v>7.5</v>
          </cell>
          <cell r="B254" t="str">
            <v>DISJUNTOR BIPOLAR 4A PADRÃO DIN CURVA C</v>
          </cell>
          <cell r="C254" t="str">
            <v>SIEMENS</v>
          </cell>
          <cell r="D254">
            <v>1</v>
          </cell>
          <cell r="E254" t="str">
            <v>PÇ</v>
          </cell>
          <cell r="F254">
            <v>77.900000000000006</v>
          </cell>
          <cell r="G254">
            <v>77.900000000000006</v>
          </cell>
          <cell r="J254">
            <v>156</v>
          </cell>
          <cell r="K254">
            <v>156</v>
          </cell>
          <cell r="L254">
            <v>141.62</v>
          </cell>
          <cell r="M254">
            <v>141.62</v>
          </cell>
          <cell r="N254">
            <v>125.17</v>
          </cell>
          <cell r="O254">
            <v>125.17</v>
          </cell>
        </row>
        <row r="255">
          <cell r="A255" t="str">
            <v>7.6</v>
          </cell>
          <cell r="B255" t="str">
            <v>QUADRO DE COMANDO CONFECCIONADO EM MATERIAL ISOLANTE, TERMOPLÁSTICO NO MODELO DE SOBREPOR, COM TAMPA TRANSPARENTE; RIGIDEZ DIELÉTRICA CONFORME NBR IEC 60439-1; GRAU DE PROTEÇÃO IP 67 E IK 09; COM DIMENSÕES EXTERNAS 318MM X 218MM X 170MM; COM PLACA DE MONTAGEM EM CHAPA DE AÇO REMOVÍVEL, PARA MONTAGEM EM BANCADA COM DIMENSÕES 286MM X 186MM</v>
          </cell>
          <cell r="C255" t="str">
            <v>CEMAR</v>
          </cell>
          <cell r="D255">
            <v>1</v>
          </cell>
          <cell r="E255" t="str">
            <v>PÇ</v>
          </cell>
          <cell r="G255">
            <v>0</v>
          </cell>
          <cell r="J255">
            <v>59.8</v>
          </cell>
          <cell r="K255">
            <v>59.8</v>
          </cell>
          <cell r="L255">
            <v>458.33</v>
          </cell>
          <cell r="M255">
            <v>458.33</v>
          </cell>
          <cell r="N255">
            <v>259.06</v>
          </cell>
          <cell r="O255">
            <v>259.06</v>
          </cell>
        </row>
        <row r="256">
          <cell r="A256" t="str">
            <v>7.7</v>
          </cell>
          <cell r="B256" t="str">
            <v>SINALIZADOR COM LED 22 mm VERDE 220 V</v>
          </cell>
          <cell r="C256" t="str">
            <v>SIEMENS</v>
          </cell>
          <cell r="D256">
            <v>1</v>
          </cell>
          <cell r="E256" t="str">
            <v>PÇ</v>
          </cell>
          <cell r="F256">
            <v>51.2</v>
          </cell>
          <cell r="G256">
            <v>51.2</v>
          </cell>
          <cell r="J256">
            <v>17.940000000000001</v>
          </cell>
          <cell r="K256">
            <v>17.940000000000001</v>
          </cell>
          <cell r="L256">
            <v>26.01</v>
          </cell>
          <cell r="M256">
            <v>26.01</v>
          </cell>
          <cell r="N256">
            <v>31.71</v>
          </cell>
          <cell r="O256">
            <v>31.71</v>
          </cell>
        </row>
        <row r="257">
          <cell r="A257" t="str">
            <v>7.8</v>
          </cell>
          <cell r="B257" t="str">
            <v>SINALIZADOR COM LED 22 mm VERMELHO 220 V</v>
          </cell>
          <cell r="C257" t="str">
            <v>SIEMENS</v>
          </cell>
          <cell r="D257">
            <v>1</v>
          </cell>
          <cell r="E257" t="str">
            <v>PÇ</v>
          </cell>
          <cell r="F257">
            <v>51.2</v>
          </cell>
          <cell r="G257">
            <v>51.2</v>
          </cell>
          <cell r="J257">
            <v>17.940000000000001</v>
          </cell>
          <cell r="K257">
            <v>17.940000000000001</v>
          </cell>
          <cell r="L257">
            <v>26.01</v>
          </cell>
          <cell r="M257">
            <v>26.01</v>
          </cell>
          <cell r="N257">
            <v>31.71</v>
          </cell>
          <cell r="O257">
            <v>31.71</v>
          </cell>
        </row>
        <row r="258">
          <cell r="A258" t="str">
            <v>7.9</v>
          </cell>
          <cell r="B258" t="str">
            <v>SERVIÇOS DE MÃO DE OBRA PARA EXECUÇÃO</v>
          </cell>
          <cell r="D258">
            <v>1</v>
          </cell>
          <cell r="E258" t="str">
            <v>VB</v>
          </cell>
          <cell r="J258">
            <v>1820</v>
          </cell>
          <cell r="K258">
            <v>1820</v>
          </cell>
          <cell r="L258">
            <v>831.49</v>
          </cell>
          <cell r="M258">
            <v>831.49</v>
          </cell>
          <cell r="N258">
            <v>1325.74</v>
          </cell>
          <cell r="O258">
            <v>1325.74</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AÇO"/>
      <sheetName val="ANEXO II-C"/>
      <sheetName val="ANEXO II-C.1"/>
      <sheetName val="ANEXO II-C.2"/>
    </sheetNames>
    <sheetDataSet>
      <sheetData sheetId="0">
        <row r="4">
          <cell r="A4" t="str">
            <v>CONSTRUÇÃO DE EDIFÍCIOS</v>
          </cell>
          <cell r="B4">
            <v>0.2034</v>
          </cell>
          <cell r="C4">
            <v>0.22120000000000001</v>
          </cell>
          <cell r="D4">
            <v>0.25</v>
          </cell>
        </row>
        <row r="5">
          <cell r="A5" t="str">
            <v>CONSTRUÇÃO DE RODOVIAS E FERROVIAS</v>
          </cell>
          <cell r="B5">
            <v>0.19600000000000001</v>
          </cell>
          <cell r="C5">
            <v>0.2097</v>
          </cell>
          <cell r="D5">
            <v>0.24229999999999999</v>
          </cell>
        </row>
        <row r="6">
          <cell r="A6" t="str">
            <v>CONSTRUÇÃO DE REDES DE ABASTECIMENTO DE ÁGUA, COLETA DE ESGOTO E CONSTRUÇÕES CORRELATAS</v>
          </cell>
          <cell r="B6">
            <v>0.20760000000000001</v>
          </cell>
          <cell r="C6">
            <v>0.24179999999999999</v>
          </cell>
          <cell r="D6">
            <v>0.26440000000000002</v>
          </cell>
        </row>
        <row r="7">
          <cell r="A7" t="str">
            <v xml:space="preserve">OBRAS PORTUÁRIAS, MARÍTIMAS E FLUVIAIS </v>
          </cell>
          <cell r="B7">
            <v>0.22800000000000001</v>
          </cell>
          <cell r="C7">
            <v>0.27479999999999999</v>
          </cell>
          <cell r="D7">
            <v>0.3095</v>
          </cell>
        </row>
        <row r="9">
          <cell r="A9" t="str">
            <v>BDI PARA ITENS DE MERO FORNECIMENTO DE MATERIAIS E EQUIPAMENTOS</v>
          </cell>
          <cell r="B9">
            <v>0.111</v>
          </cell>
          <cell r="C9">
            <v>0.14019999999999999</v>
          </cell>
          <cell r="D9">
            <v>0.16800000000000001</v>
          </cell>
        </row>
      </sheetData>
      <sheetData sheetId="1" refreshError="1"/>
      <sheetData sheetId="2">
        <row r="9">
          <cell r="A9" t="str">
            <v>CONSTRUÇÃO DO CENTRO DE PRODUÇÃO, RESERVAÇÃO E DISTRIBUIÇÃO PORTO ROYALE</v>
          </cell>
        </row>
      </sheetData>
      <sheetData sheetId="3" refreshError="1"/>
      <sheetData sheetId="4">
        <row r="17">
          <cell r="D17" t="str">
            <v>PROJETO EXECUTIVO DE FUNDAÇÃO, INCLUSIVE PARECER TÉCNICO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ORÇAMENTO"/>
      <sheetName val="CRONOGRAMA"/>
      <sheetName val="COMPOSIÇÕES"/>
      <sheetName val="COTAÇÕES"/>
      <sheetName val="BDI"/>
      <sheetName val="PLAN-Filtro_02_ETA-R01"/>
    </sheetNames>
    <definedNames>
      <definedName name="Clique1_BDI"/>
    </definedNames>
    <sheetDataSet>
      <sheetData sheetId="0">
        <row r="52">
          <cell r="D52" t="b">
            <v>1</v>
          </cell>
        </row>
        <row r="53">
          <cell r="D53" t="b">
            <v>0</v>
          </cell>
        </row>
      </sheetData>
      <sheetData sheetId="1">
        <row r="52">
          <cell r="J52">
            <v>416538.35999999993</v>
          </cell>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E48"/>
  <sheetViews>
    <sheetView workbookViewId="0">
      <selection activeCell="A32" sqref="A32:D37"/>
    </sheetView>
  </sheetViews>
  <sheetFormatPr defaultRowHeight="12.75"/>
  <cols>
    <col min="1" max="1" width="105.28515625" bestFit="1" customWidth="1"/>
    <col min="2" max="2" width="9.42578125" bestFit="1" customWidth="1"/>
    <col min="3" max="3" width="7.28515625" bestFit="1" customWidth="1"/>
    <col min="4" max="5" width="13.28515625" bestFit="1" customWidth="1"/>
  </cols>
  <sheetData>
    <row r="1" spans="1:5" ht="23.25">
      <c r="A1" s="14" t="s">
        <v>7</v>
      </c>
      <c r="B1" s="15"/>
      <c r="C1" s="15"/>
      <c r="D1" s="15"/>
    </row>
    <row r="2" spans="1:5">
      <c r="A2" s="3" t="s">
        <v>9</v>
      </c>
      <c r="B2" s="5"/>
      <c r="C2" s="5"/>
      <c r="D2" s="5"/>
      <c r="E2" s="1"/>
    </row>
    <row r="3" spans="1:5">
      <c r="A3" s="3" t="s">
        <v>10</v>
      </c>
      <c r="B3" s="6" t="s">
        <v>8</v>
      </c>
      <c r="C3" s="6" t="s">
        <v>3</v>
      </c>
      <c r="D3" s="6" t="s">
        <v>16</v>
      </c>
      <c r="E3" s="1"/>
    </row>
    <row r="4" spans="1:5">
      <c r="A4" s="4" t="s">
        <v>11</v>
      </c>
      <c r="B4" s="5">
        <v>0.2034</v>
      </c>
      <c r="C4" s="5">
        <v>0.22120000000000001</v>
      </c>
      <c r="D4" s="5">
        <v>0.25</v>
      </c>
      <c r="E4" s="1"/>
    </row>
    <row r="5" spans="1:5">
      <c r="A5" s="4" t="s">
        <v>12</v>
      </c>
      <c r="B5" s="5">
        <v>0.19600000000000001</v>
      </c>
      <c r="C5" s="5">
        <v>0.2097</v>
      </c>
      <c r="D5" s="5">
        <v>0.24229999999999999</v>
      </c>
      <c r="E5" s="1"/>
    </row>
    <row r="6" spans="1:5">
      <c r="A6" s="4" t="s">
        <v>13</v>
      </c>
      <c r="B6" s="5">
        <v>0.20760000000000001</v>
      </c>
      <c r="C6" s="5">
        <v>0.24179999999999999</v>
      </c>
      <c r="D6" s="5">
        <v>0.26440000000000002</v>
      </c>
      <c r="E6" s="1"/>
    </row>
    <row r="7" spans="1:5">
      <c r="A7" s="4" t="s">
        <v>15</v>
      </c>
      <c r="B7" s="5">
        <v>0.22800000000000001</v>
      </c>
      <c r="C7" s="5">
        <v>0.27479999999999999</v>
      </c>
      <c r="D7" s="5">
        <v>0.3095</v>
      </c>
      <c r="E7" s="1"/>
    </row>
    <row r="8" spans="1:5">
      <c r="A8" s="4"/>
      <c r="B8" s="5"/>
      <c r="C8" s="5"/>
      <c r="D8" s="5"/>
      <c r="E8" s="4"/>
    </row>
    <row r="9" spans="1:5">
      <c r="A9" s="4" t="s">
        <v>17</v>
      </c>
      <c r="B9" s="5">
        <v>0.111</v>
      </c>
      <c r="C9" s="5">
        <v>0.14019999999999999</v>
      </c>
      <c r="D9" s="5">
        <v>0.16800000000000001</v>
      </c>
      <c r="E9" s="4"/>
    </row>
    <row r="10" spans="1:5">
      <c r="A10" s="4"/>
      <c r="B10" s="112"/>
      <c r="C10" s="112"/>
      <c r="D10" s="5"/>
      <c r="E10" s="4"/>
    </row>
    <row r="11" spans="1:5">
      <c r="A11" s="4"/>
      <c r="B11" s="112"/>
      <c r="C11" s="112"/>
      <c r="D11" s="5"/>
      <c r="E11" s="4"/>
    </row>
    <row r="12" spans="1:5">
      <c r="A12" s="3" t="s">
        <v>4</v>
      </c>
      <c r="B12" s="6" t="s">
        <v>8</v>
      </c>
      <c r="C12" s="6" t="s">
        <v>3</v>
      </c>
      <c r="D12" s="6" t="s">
        <v>16</v>
      </c>
      <c r="E12" s="4"/>
    </row>
    <row r="13" spans="1:5">
      <c r="A13" s="4" t="s">
        <v>11</v>
      </c>
      <c r="B13" s="5">
        <v>0.03</v>
      </c>
      <c r="C13" s="5">
        <v>0.04</v>
      </c>
      <c r="D13" s="5">
        <v>5.5E-2</v>
      </c>
      <c r="E13" s="4"/>
    </row>
    <row r="14" spans="1:5">
      <c r="A14" s="4" t="s">
        <v>12</v>
      </c>
      <c r="B14" s="5">
        <v>3.7999999999999999E-2</v>
      </c>
      <c r="C14" s="5">
        <v>4.0099999999999997E-2</v>
      </c>
      <c r="D14" s="5">
        <v>4.6699999999999998E-2</v>
      </c>
      <c r="E14" s="4"/>
    </row>
    <row r="15" spans="1:5">
      <c r="A15" s="4" t="s">
        <v>13</v>
      </c>
      <c r="B15" s="5">
        <v>3.4299999999999997E-2</v>
      </c>
      <c r="C15" s="5">
        <v>4.9299999999999997E-2</v>
      </c>
      <c r="D15" s="5">
        <v>6.7100000000000007E-2</v>
      </c>
      <c r="E15" s="4"/>
    </row>
    <row r="16" spans="1:5">
      <c r="A16" s="4" t="s">
        <v>14</v>
      </c>
      <c r="B16" s="5">
        <v>5.2900000000000003E-2</v>
      </c>
      <c r="C16" s="5">
        <v>5.9200000000000003E-2</v>
      </c>
      <c r="D16" s="5">
        <v>7.9299999999999995E-2</v>
      </c>
      <c r="E16" s="4"/>
    </row>
    <row r="17" spans="1:5">
      <c r="A17" s="3" t="s">
        <v>18</v>
      </c>
      <c r="B17" s="6" t="s">
        <v>8</v>
      </c>
      <c r="C17" s="6" t="s">
        <v>3</v>
      </c>
      <c r="D17" s="6" t="s">
        <v>16</v>
      </c>
    </row>
    <row r="18" spans="1:5">
      <c r="A18" s="4" t="s">
        <v>11</v>
      </c>
      <c r="B18" s="5">
        <v>8.0000000000000002E-3</v>
      </c>
      <c r="C18" s="5">
        <v>8.0000000000000002E-3</v>
      </c>
      <c r="D18" s="5">
        <v>0.01</v>
      </c>
    </row>
    <row r="19" spans="1:5">
      <c r="A19" s="4"/>
      <c r="B19" s="5"/>
      <c r="C19" s="5"/>
      <c r="D19" s="5"/>
    </row>
    <row r="20" spans="1:5">
      <c r="A20" s="4" t="s">
        <v>12</v>
      </c>
      <c r="B20" s="5">
        <v>3.2000000000000002E-3</v>
      </c>
      <c r="C20" s="5">
        <v>4.0000000000000001E-3</v>
      </c>
      <c r="D20" s="5">
        <v>7.4000000000000003E-3</v>
      </c>
      <c r="E20" s="1"/>
    </row>
    <row r="21" spans="1:5">
      <c r="A21" s="4" t="s">
        <v>13</v>
      </c>
      <c r="B21" s="5">
        <v>2.8E-3</v>
      </c>
      <c r="C21" s="5">
        <v>4.8999999999999998E-3</v>
      </c>
      <c r="D21" s="5">
        <v>7.4999999999999997E-3</v>
      </c>
      <c r="E21" s="1"/>
    </row>
    <row r="22" spans="1:5">
      <c r="A22" s="4" t="s">
        <v>14</v>
      </c>
      <c r="B22" s="5">
        <v>2.5000000000000001E-3</v>
      </c>
      <c r="C22" s="5">
        <v>5.1000000000000004E-3</v>
      </c>
      <c r="D22" s="5">
        <v>5.5999999999999999E-3</v>
      </c>
      <c r="E22" s="1"/>
    </row>
    <row r="23" spans="1:5">
      <c r="A23" s="4" t="s">
        <v>15</v>
      </c>
      <c r="B23" s="5">
        <v>8.0999999999999996E-3</v>
      </c>
      <c r="C23" s="5">
        <v>1.2200000000000001E-2</v>
      </c>
      <c r="D23" s="5">
        <v>1.9900000000000001E-2</v>
      </c>
      <c r="E23" s="1"/>
    </row>
    <row r="24" spans="1:5">
      <c r="A24" s="1"/>
      <c r="B24" s="5"/>
      <c r="C24" s="5"/>
      <c r="D24" s="5"/>
      <c r="E24" s="1"/>
    </row>
    <row r="25" spans="1:5">
      <c r="A25" s="3" t="s">
        <v>5</v>
      </c>
      <c r="B25" s="6" t="s">
        <v>8</v>
      </c>
      <c r="C25" s="6" t="s">
        <v>3</v>
      </c>
      <c r="D25" s="6" t="s">
        <v>16</v>
      </c>
      <c r="E25" s="1"/>
    </row>
    <row r="26" spans="1:5">
      <c r="A26" s="4" t="s">
        <v>11</v>
      </c>
      <c r="B26" s="5">
        <v>9.7000000000000003E-3</v>
      </c>
      <c r="C26" s="5">
        <v>1.2699999999999999E-2</v>
      </c>
      <c r="D26" s="5">
        <v>1.2699999999999999E-2</v>
      </c>
      <c r="E26" s="1"/>
    </row>
    <row r="27" spans="1:5">
      <c r="A27" s="4" t="s">
        <v>12</v>
      </c>
      <c r="B27" s="5">
        <v>5.0000000000000001E-3</v>
      </c>
      <c r="C27" s="5">
        <v>5.5999999999999999E-3</v>
      </c>
      <c r="D27" s="5">
        <v>9.7000000000000003E-3</v>
      </c>
      <c r="E27" s="1"/>
    </row>
    <row r="28" spans="1:5">
      <c r="A28" s="4" t="s">
        <v>13</v>
      </c>
      <c r="B28" s="5">
        <v>0.01</v>
      </c>
      <c r="C28" s="5">
        <v>1.3899999999999999E-2</v>
      </c>
      <c r="D28" s="5">
        <v>1.7399999999999999E-2</v>
      </c>
      <c r="E28" s="1"/>
    </row>
    <row r="29" spans="1:5">
      <c r="A29" s="4" t="s">
        <v>14</v>
      </c>
      <c r="B29" s="5">
        <v>0.01</v>
      </c>
      <c r="C29" s="5">
        <v>1.4800000000000001E-2</v>
      </c>
      <c r="D29" s="5">
        <v>1.9699999999999999E-2</v>
      </c>
      <c r="E29" s="1"/>
    </row>
    <row r="30" spans="1:5">
      <c r="A30" s="4" t="s">
        <v>15</v>
      </c>
      <c r="B30" s="5">
        <v>1.46E-2</v>
      </c>
      <c r="C30" s="5">
        <v>2.3199999999999998E-2</v>
      </c>
      <c r="D30" s="5">
        <v>3.1600000000000003E-2</v>
      </c>
      <c r="E30" s="1"/>
    </row>
    <row r="31" spans="1:5">
      <c r="A31" s="1"/>
      <c r="B31" s="5"/>
      <c r="C31" s="5"/>
      <c r="D31" s="5"/>
      <c r="E31" s="1"/>
    </row>
    <row r="32" spans="1:5">
      <c r="A32" s="3" t="s">
        <v>19</v>
      </c>
      <c r="B32" s="6" t="s">
        <v>8</v>
      </c>
      <c r="C32" s="6" t="s">
        <v>3</v>
      </c>
      <c r="D32" s="6" t="s">
        <v>16</v>
      </c>
      <c r="E32" s="1"/>
    </row>
    <row r="33" spans="1:5">
      <c r="A33" s="4" t="s">
        <v>11</v>
      </c>
      <c r="B33" s="5">
        <v>5.8999999999999999E-3</v>
      </c>
      <c r="C33" s="5">
        <v>1.23E-2</v>
      </c>
      <c r="D33" s="5">
        <v>1.3899999999999999E-2</v>
      </c>
      <c r="E33" s="1"/>
    </row>
    <row r="34" spans="1:5">
      <c r="A34" s="4" t="s">
        <v>12</v>
      </c>
      <c r="B34" s="5">
        <v>1.0200000000000001E-2</v>
      </c>
      <c r="C34" s="5">
        <v>1.11E-2</v>
      </c>
      <c r="D34" s="5">
        <v>1.21E-2</v>
      </c>
      <c r="E34" s="1"/>
    </row>
    <row r="35" spans="1:5">
      <c r="A35" s="4" t="s">
        <v>13</v>
      </c>
      <c r="B35" s="5">
        <v>9.4000000000000004E-3</v>
      </c>
      <c r="C35" s="5">
        <v>9.9000000000000008E-3</v>
      </c>
      <c r="D35" s="5">
        <v>1.17E-2</v>
      </c>
      <c r="E35" s="1"/>
    </row>
    <row r="36" spans="1:5">
      <c r="A36" s="4" t="s">
        <v>14</v>
      </c>
      <c r="B36" s="5">
        <v>1.01E-2</v>
      </c>
      <c r="C36" s="5">
        <v>1.0699999999999999E-2</v>
      </c>
      <c r="D36" s="5">
        <v>1.11E-2</v>
      </c>
      <c r="E36" s="1"/>
    </row>
    <row r="37" spans="1:5">
      <c r="A37" s="4" t="s">
        <v>15</v>
      </c>
      <c r="B37" s="5">
        <v>9.4000000000000004E-3</v>
      </c>
      <c r="C37" s="5">
        <v>1.0200000000000001E-2</v>
      </c>
      <c r="D37" s="5">
        <v>1.3299999999999999E-2</v>
      </c>
      <c r="E37" s="1"/>
    </row>
    <row r="38" spans="1:5">
      <c r="A38" s="1"/>
      <c r="B38" s="5"/>
      <c r="C38" s="5"/>
      <c r="D38" s="5"/>
      <c r="E38" s="1"/>
    </row>
    <row r="39" spans="1:5">
      <c r="A39" s="3" t="s">
        <v>6</v>
      </c>
      <c r="B39" s="6" t="s">
        <v>8</v>
      </c>
      <c r="C39" s="6" t="s">
        <v>3</v>
      </c>
      <c r="D39" s="6" t="s">
        <v>16</v>
      </c>
      <c r="E39" s="1"/>
    </row>
    <row r="40" spans="1:5">
      <c r="A40" s="4" t="s">
        <v>11</v>
      </c>
      <c r="B40" s="5">
        <v>6.1600000000000002E-2</v>
      </c>
      <c r="C40" s="5">
        <v>7.3999999999999996E-2</v>
      </c>
      <c r="D40" s="5">
        <v>8.9599999999999999E-2</v>
      </c>
      <c r="E40" s="1"/>
    </row>
    <row r="41" spans="1:5">
      <c r="A41" s="4" t="s">
        <v>12</v>
      </c>
      <c r="B41" s="5">
        <v>6.6400000000000001E-2</v>
      </c>
      <c r="C41" s="5">
        <v>7.2999999999999995E-2</v>
      </c>
      <c r="D41" s="5">
        <v>8.6900000000000005E-2</v>
      </c>
      <c r="E41" s="1"/>
    </row>
    <row r="42" spans="1:5">
      <c r="A42" s="4" t="s">
        <v>13</v>
      </c>
      <c r="B42" s="5">
        <v>6.7400000000000002E-2</v>
      </c>
      <c r="C42" s="5">
        <v>8.0399999999999999E-2</v>
      </c>
      <c r="D42" s="5">
        <v>9.4E-2</v>
      </c>
      <c r="E42" s="1"/>
    </row>
    <row r="43" spans="1:5">
      <c r="A43" s="4" t="s">
        <v>14</v>
      </c>
      <c r="B43" s="5">
        <v>0.08</v>
      </c>
      <c r="C43" s="5">
        <v>8.3099999999999993E-2</v>
      </c>
      <c r="D43" s="5">
        <v>9.5100000000000004E-2</v>
      </c>
      <c r="E43" s="1"/>
    </row>
    <row r="44" spans="1:5">
      <c r="A44" s="4" t="s">
        <v>15</v>
      </c>
      <c r="B44" s="5">
        <v>7.1400000000000005E-2</v>
      </c>
      <c r="C44" s="5">
        <v>8.4000000000000005E-2</v>
      </c>
      <c r="D44" s="5">
        <v>0.1043</v>
      </c>
      <c r="E44" s="1"/>
    </row>
    <row r="46" spans="1:5">
      <c r="D46" s="16" t="b">
        <v>1</v>
      </c>
    </row>
    <row r="47" spans="1:5">
      <c r="D47" s="17" t="b">
        <v>0</v>
      </c>
    </row>
    <row r="48" spans="1:5">
      <c r="D48" s="18" t="e">
        <f>IF(AND(D46=TRUE,D47=FALSE),#REF!,IF(AND(D46=FALSE,D47=TRUE),#REF!,"ERRO"))</f>
        <v>#REF!</v>
      </c>
    </row>
  </sheetData>
  <mergeCells count="2">
    <mergeCell ref="B10:C10"/>
    <mergeCell ref="B11:C1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159"/>
  <sheetViews>
    <sheetView view="pageBreakPreview" zoomScaleNormal="100" zoomScaleSheetLayoutView="100" workbookViewId="0"/>
  </sheetViews>
  <sheetFormatPr defaultRowHeight="12.75"/>
  <cols>
    <col min="1" max="1" width="55.42578125" style="43" customWidth="1"/>
    <col min="2" max="2" width="10.140625" style="43" customWidth="1"/>
    <col min="3" max="7" width="14.7109375" style="43" customWidth="1"/>
    <col min="8" max="8" width="9.140625" style="43"/>
    <col min="9" max="9" width="15.140625" style="43" customWidth="1"/>
    <col min="10" max="16384" width="9.140625" style="43"/>
  </cols>
  <sheetData>
    <row r="1" spans="1:15" ht="20.25" customHeight="1">
      <c r="A1" s="54" t="s">
        <v>69</v>
      </c>
      <c r="B1" s="55"/>
      <c r="C1" s="55"/>
      <c r="D1" s="55"/>
      <c r="E1" s="55"/>
      <c r="F1" s="55"/>
      <c r="G1" s="55"/>
    </row>
    <row r="2" spans="1:15" ht="35.1" customHeight="1">
      <c r="A2" s="56" t="s">
        <v>70</v>
      </c>
      <c r="B2" s="55"/>
      <c r="C2" s="57"/>
      <c r="D2" s="58"/>
      <c r="E2" s="55"/>
      <c r="F2" s="55"/>
      <c r="G2" s="55"/>
    </row>
    <row r="3" spans="1:15" ht="8.25" customHeight="1">
      <c r="A3" s="56"/>
      <c r="B3" s="55"/>
      <c r="C3" s="57"/>
      <c r="D3" s="58"/>
      <c r="E3" s="55"/>
      <c r="F3" s="55"/>
      <c r="G3" s="55"/>
    </row>
    <row r="4" spans="1:15" ht="20.25" customHeight="1">
      <c r="B4" s="55"/>
      <c r="C4" s="55"/>
      <c r="D4" s="55"/>
      <c r="E4" s="55"/>
      <c r="F4" s="17" t="s">
        <v>71</v>
      </c>
      <c r="G4" s="59">
        <v>45742</v>
      </c>
    </row>
    <row r="6" spans="1:15" ht="45">
      <c r="A6" s="60" t="s">
        <v>0</v>
      </c>
      <c r="B6" s="60" t="s">
        <v>72</v>
      </c>
      <c r="C6" s="60" t="s">
        <v>73</v>
      </c>
      <c r="D6" s="61" t="s">
        <v>74</v>
      </c>
      <c r="E6" s="61" t="s">
        <v>75</v>
      </c>
      <c r="F6" s="61" t="s">
        <v>76</v>
      </c>
      <c r="G6" s="61" t="s">
        <v>77</v>
      </c>
      <c r="I6" s="61" t="s">
        <v>74</v>
      </c>
      <c r="J6" s="62"/>
      <c r="K6" s="62"/>
      <c r="L6" s="62"/>
      <c r="M6" s="62"/>
      <c r="N6" s="62"/>
      <c r="O6" s="62"/>
    </row>
    <row r="7" spans="1:15" ht="50.1" customHeight="1">
      <c r="A7" s="63" t="s">
        <v>78</v>
      </c>
      <c r="B7" s="64" t="s">
        <v>79</v>
      </c>
      <c r="C7" s="65">
        <v>1</v>
      </c>
      <c r="D7" s="66" t="e">
        <f>I7-E7</f>
        <v>#REF!</v>
      </c>
      <c r="E7" s="66" t="e">
        <f>ROUNDUP(I7*0.05,2)</f>
        <v>#REF!</v>
      </c>
      <c r="F7" s="67" t="e">
        <f>SUM(D7:E7)</f>
        <v>#REF!</v>
      </c>
      <c r="G7" s="68">
        <f>IFERROR(F7/$F$33*100,0)</f>
        <v>0</v>
      </c>
      <c r="I7" s="66" t="e">
        <f>Cronograma!#REF!+Cronograma!#REF!+Cronograma!#REF!</f>
        <v>#REF!</v>
      </c>
      <c r="J7" s="62"/>
      <c r="K7" s="62"/>
      <c r="L7" s="62"/>
      <c r="M7" s="62"/>
      <c r="N7" s="62"/>
      <c r="O7" s="62"/>
    </row>
    <row r="8" spans="1:15" ht="65.099999999999994" customHeight="1">
      <c r="A8" s="63" t="s">
        <v>80</v>
      </c>
      <c r="B8" s="64" t="s">
        <v>79</v>
      </c>
      <c r="C8" s="65">
        <v>1</v>
      </c>
      <c r="D8" s="66" t="e">
        <f t="shared" ref="D8:D9" si="0">I8-E8</f>
        <v>#REF!</v>
      </c>
      <c r="E8" s="66" t="e">
        <f t="shared" ref="E8:E9" si="1">ROUNDUP(I8*0.05,2)</f>
        <v>#REF!</v>
      </c>
      <c r="F8" s="67" t="e">
        <f t="shared" ref="F8:F32" si="2">SUM(D8:E8)</f>
        <v>#REF!</v>
      </c>
      <c r="G8" s="68">
        <f t="shared" ref="G8:G32" si="3">IFERROR(F8/$F$33*100,0)</f>
        <v>0</v>
      </c>
      <c r="I8" s="66" t="e">
        <f>Cronograma!#REF!</f>
        <v>#REF!</v>
      </c>
      <c r="J8" s="62"/>
      <c r="K8" s="62"/>
      <c r="L8" s="62"/>
      <c r="M8" s="62"/>
      <c r="N8" s="62"/>
      <c r="O8" s="62"/>
    </row>
    <row r="9" spans="1:15" ht="20.100000000000001" customHeight="1">
      <c r="A9" s="63" t="s">
        <v>81</v>
      </c>
      <c r="B9" s="64" t="s">
        <v>82</v>
      </c>
      <c r="C9" s="65">
        <v>1</v>
      </c>
      <c r="D9" s="66" t="e">
        <f t="shared" si="0"/>
        <v>#REF!</v>
      </c>
      <c r="E9" s="66" t="e">
        <f t="shared" si="1"/>
        <v>#REF!</v>
      </c>
      <c r="F9" s="67" t="e">
        <f t="shared" si="2"/>
        <v>#REF!</v>
      </c>
      <c r="G9" s="68">
        <f t="shared" si="3"/>
        <v>0</v>
      </c>
      <c r="I9" s="66" t="e">
        <f>Cronograma!L12+SUM(Cronograma!#REF!,Cronograma!#REF!)</f>
        <v>#REF!</v>
      </c>
      <c r="J9" s="62"/>
      <c r="K9" s="62"/>
      <c r="L9" s="62"/>
      <c r="M9" s="62"/>
      <c r="N9" s="62"/>
      <c r="O9" s="62"/>
    </row>
    <row r="10" spans="1:15" ht="20.100000000000001" customHeight="1">
      <c r="A10" s="63" t="s">
        <v>83</v>
      </c>
      <c r="B10" s="64" t="s">
        <v>82</v>
      </c>
      <c r="C10" s="65"/>
      <c r="D10" s="66"/>
      <c r="E10" s="66"/>
      <c r="F10" s="67">
        <f t="shared" si="2"/>
        <v>0</v>
      </c>
      <c r="G10" s="68">
        <f t="shared" si="3"/>
        <v>0</v>
      </c>
      <c r="I10" s="66"/>
      <c r="J10" s="62"/>
      <c r="K10" s="62"/>
      <c r="L10" s="62"/>
      <c r="M10" s="62"/>
      <c r="N10" s="62"/>
      <c r="O10" s="62"/>
    </row>
    <row r="11" spans="1:15" ht="35.1" customHeight="1">
      <c r="A11" s="63" t="s">
        <v>84</v>
      </c>
      <c r="B11" s="64" t="s">
        <v>82</v>
      </c>
      <c r="C11" s="65"/>
      <c r="D11" s="66"/>
      <c r="E11" s="66"/>
      <c r="F11" s="67">
        <f t="shared" si="2"/>
        <v>0</v>
      </c>
      <c r="G11" s="68">
        <f t="shared" si="3"/>
        <v>0</v>
      </c>
      <c r="I11" s="66"/>
      <c r="J11" s="62"/>
      <c r="K11" s="62"/>
      <c r="L11" s="62"/>
      <c r="M11" s="62"/>
      <c r="N11" s="62"/>
      <c r="O11" s="62"/>
    </row>
    <row r="12" spans="1:15" ht="20.100000000000001" customHeight="1">
      <c r="A12" s="63" t="s">
        <v>85</v>
      </c>
      <c r="B12" s="64" t="s">
        <v>82</v>
      </c>
      <c r="C12" s="65"/>
      <c r="D12" s="66"/>
      <c r="E12" s="66"/>
      <c r="F12" s="67">
        <f t="shared" si="2"/>
        <v>0</v>
      </c>
      <c r="G12" s="68">
        <f t="shared" si="3"/>
        <v>0</v>
      </c>
      <c r="I12" s="66"/>
      <c r="J12" s="62"/>
      <c r="K12" s="62"/>
      <c r="L12" s="62"/>
      <c r="M12" s="62"/>
      <c r="N12" s="62"/>
      <c r="O12" s="62"/>
    </row>
    <row r="13" spans="1:15" ht="35.1" customHeight="1">
      <c r="A13" s="63" t="s">
        <v>86</v>
      </c>
      <c r="B13" s="64" t="s">
        <v>68</v>
      </c>
      <c r="C13" s="69"/>
      <c r="D13" s="66"/>
      <c r="E13" s="66"/>
      <c r="F13" s="67">
        <f t="shared" si="2"/>
        <v>0</v>
      </c>
      <c r="G13" s="68">
        <f t="shared" si="3"/>
        <v>0</v>
      </c>
      <c r="I13" s="66"/>
      <c r="J13" s="62"/>
      <c r="K13" s="62"/>
      <c r="L13" s="62"/>
      <c r="M13" s="62"/>
      <c r="N13" s="62"/>
      <c r="O13" s="62"/>
    </row>
    <row r="14" spans="1:15" ht="35.1" customHeight="1">
      <c r="A14" s="63" t="s">
        <v>87</v>
      </c>
      <c r="B14" s="64" t="s">
        <v>68</v>
      </c>
      <c r="C14" s="75">
        <v>0.36</v>
      </c>
      <c r="D14" s="66" t="e">
        <f t="shared" ref="D14:D15" si="4">I14-E14</f>
        <v>#REF!</v>
      </c>
      <c r="E14" s="66" t="e">
        <f t="shared" ref="E14:E15" si="5">ROUNDUP(I14*0.05,2)</f>
        <v>#REF!</v>
      </c>
      <c r="F14" s="67" t="e">
        <f t="shared" si="2"/>
        <v>#REF!</v>
      </c>
      <c r="G14" s="68">
        <f t="shared" si="3"/>
        <v>0</v>
      </c>
      <c r="I14" s="66" t="e">
        <f>Cronograma!#REF!</f>
        <v>#REF!</v>
      </c>
      <c r="J14" s="62"/>
      <c r="K14" s="62"/>
      <c r="L14" s="62"/>
      <c r="M14" s="62"/>
      <c r="N14" s="62"/>
      <c r="O14" s="62"/>
    </row>
    <row r="15" spans="1:15" ht="20.100000000000001" customHeight="1">
      <c r="A15" s="63" t="s">
        <v>88</v>
      </c>
      <c r="B15" s="64" t="s">
        <v>82</v>
      </c>
      <c r="C15" s="65">
        <v>1</v>
      </c>
      <c r="D15" s="66" t="e">
        <f t="shared" si="4"/>
        <v>#REF!</v>
      </c>
      <c r="E15" s="66" t="e">
        <f t="shared" si="5"/>
        <v>#REF!</v>
      </c>
      <c r="F15" s="67" t="e">
        <f t="shared" si="2"/>
        <v>#REF!</v>
      </c>
      <c r="G15" s="68">
        <f t="shared" si="3"/>
        <v>0</v>
      </c>
      <c r="I15" s="66" t="e">
        <f>Cronograma!#REF!</f>
        <v>#REF!</v>
      </c>
      <c r="J15" s="62"/>
      <c r="K15" s="62"/>
      <c r="L15" s="62"/>
      <c r="M15" s="62"/>
      <c r="N15" s="62"/>
      <c r="O15" s="62"/>
    </row>
    <row r="16" spans="1:15" ht="20.100000000000001" customHeight="1">
      <c r="A16" s="63" t="s">
        <v>89</v>
      </c>
      <c r="B16" s="64" t="s">
        <v>82</v>
      </c>
      <c r="C16" s="65"/>
      <c r="D16" s="66"/>
      <c r="E16" s="66"/>
      <c r="F16" s="67">
        <f t="shared" si="2"/>
        <v>0</v>
      </c>
      <c r="G16" s="68">
        <f t="shared" si="3"/>
        <v>0</v>
      </c>
      <c r="I16" s="66"/>
      <c r="J16" s="62"/>
      <c r="K16" s="62"/>
      <c r="L16" s="62"/>
      <c r="M16" s="62"/>
      <c r="N16" s="62"/>
      <c r="O16" s="62"/>
    </row>
    <row r="17" spans="1:15" ht="35.1" customHeight="1">
      <c r="A17" s="63" t="s">
        <v>90</v>
      </c>
      <c r="B17" s="64" t="s">
        <v>68</v>
      </c>
      <c r="C17" s="69"/>
      <c r="D17" s="66"/>
      <c r="E17" s="66"/>
      <c r="F17" s="67">
        <f t="shared" si="2"/>
        <v>0</v>
      </c>
      <c r="G17" s="68">
        <f t="shared" si="3"/>
        <v>0</v>
      </c>
      <c r="I17" s="66"/>
      <c r="J17" s="62"/>
      <c r="K17" s="62"/>
      <c r="L17" s="62"/>
      <c r="M17" s="62"/>
      <c r="N17" s="62"/>
      <c r="O17" s="62"/>
    </row>
    <row r="18" spans="1:15" ht="35.1" customHeight="1">
      <c r="A18" s="63" t="s">
        <v>91</v>
      </c>
      <c r="B18" s="64" t="s">
        <v>79</v>
      </c>
      <c r="C18" s="69"/>
      <c r="D18" s="66"/>
      <c r="E18" s="66"/>
      <c r="F18" s="67">
        <f t="shared" si="2"/>
        <v>0</v>
      </c>
      <c r="G18" s="68">
        <f t="shared" si="3"/>
        <v>0</v>
      </c>
      <c r="I18" s="66"/>
    </row>
    <row r="19" spans="1:15" ht="20.100000000000001" customHeight="1">
      <c r="A19" s="63" t="s">
        <v>92</v>
      </c>
      <c r="B19" s="64" t="s">
        <v>82</v>
      </c>
      <c r="C19" s="65"/>
      <c r="D19" s="66"/>
      <c r="E19" s="66"/>
      <c r="F19" s="67">
        <f t="shared" si="2"/>
        <v>0</v>
      </c>
      <c r="G19" s="68">
        <f t="shared" si="3"/>
        <v>0</v>
      </c>
      <c r="I19" s="66"/>
    </row>
    <row r="20" spans="1:15" ht="50.1" customHeight="1">
      <c r="A20" s="63" t="s">
        <v>93</v>
      </c>
      <c r="B20" s="64" t="s">
        <v>82</v>
      </c>
      <c r="C20" s="65"/>
      <c r="D20" s="66"/>
      <c r="E20" s="66"/>
      <c r="F20" s="67">
        <f t="shared" si="2"/>
        <v>0</v>
      </c>
      <c r="G20" s="68">
        <f t="shared" si="3"/>
        <v>0</v>
      </c>
      <c r="I20" s="66"/>
    </row>
    <row r="21" spans="1:15" ht="35.1" customHeight="1">
      <c r="A21" s="63" t="s">
        <v>94</v>
      </c>
      <c r="B21" s="64" t="s">
        <v>68</v>
      </c>
      <c r="C21" s="69"/>
      <c r="D21" s="66"/>
      <c r="E21" s="66"/>
      <c r="F21" s="67">
        <f t="shared" si="2"/>
        <v>0</v>
      </c>
      <c r="G21" s="68">
        <f t="shared" si="3"/>
        <v>0</v>
      </c>
      <c r="I21" s="66"/>
    </row>
    <row r="22" spans="1:15" ht="50.1" customHeight="1">
      <c r="A22" s="63" t="s">
        <v>95</v>
      </c>
      <c r="B22" s="64" t="s">
        <v>68</v>
      </c>
      <c r="C22" s="75"/>
      <c r="D22" s="66"/>
      <c r="E22" s="66"/>
      <c r="F22" s="67">
        <f t="shared" si="2"/>
        <v>0</v>
      </c>
      <c r="G22" s="68">
        <f t="shared" si="3"/>
        <v>0</v>
      </c>
      <c r="I22" s="66"/>
    </row>
    <row r="23" spans="1:15" ht="80.099999999999994" customHeight="1">
      <c r="A23" s="63" t="s">
        <v>96</v>
      </c>
      <c r="B23" s="64" t="s">
        <v>79</v>
      </c>
      <c r="C23" s="65">
        <v>1</v>
      </c>
      <c r="D23" s="66" t="e">
        <f>I23-E23</f>
        <v>#REF!</v>
      </c>
      <c r="E23" s="66" t="e">
        <f>ROUNDUP(I23*0.05,2)</f>
        <v>#REF!</v>
      </c>
      <c r="F23" s="67" t="e">
        <f t="shared" si="2"/>
        <v>#REF!</v>
      </c>
      <c r="G23" s="68">
        <f t="shared" si="3"/>
        <v>0</v>
      </c>
      <c r="I23" s="66" t="e">
        <f>Cronograma!#REF!</f>
        <v>#REF!</v>
      </c>
    </row>
    <row r="24" spans="1:15" ht="35.1" customHeight="1">
      <c r="A24" s="63" t="s">
        <v>97</v>
      </c>
      <c r="B24" s="64" t="s">
        <v>79</v>
      </c>
      <c r="C24" s="65"/>
      <c r="D24" s="66"/>
      <c r="E24" s="66"/>
      <c r="F24" s="67">
        <f t="shared" si="2"/>
        <v>0</v>
      </c>
      <c r="G24" s="68">
        <f t="shared" si="3"/>
        <v>0</v>
      </c>
      <c r="I24" s="66"/>
    </row>
    <row r="25" spans="1:15" ht="50.1" customHeight="1">
      <c r="A25" s="63" t="s">
        <v>98</v>
      </c>
      <c r="B25" s="64" t="s">
        <v>79</v>
      </c>
      <c r="C25" s="65"/>
      <c r="D25" s="66"/>
      <c r="E25" s="66"/>
      <c r="F25" s="67">
        <f t="shared" si="2"/>
        <v>0</v>
      </c>
      <c r="G25" s="68">
        <f t="shared" si="3"/>
        <v>0</v>
      </c>
      <c r="I25" s="66"/>
    </row>
    <row r="26" spans="1:15" ht="65.099999999999994" customHeight="1">
      <c r="A26" s="63" t="s">
        <v>99</v>
      </c>
      <c r="B26" s="64" t="s">
        <v>79</v>
      </c>
      <c r="C26" s="65"/>
      <c r="D26" s="66"/>
      <c r="E26" s="66"/>
      <c r="F26" s="67">
        <f t="shared" si="2"/>
        <v>0</v>
      </c>
      <c r="G26" s="68">
        <f t="shared" si="3"/>
        <v>0</v>
      </c>
      <c r="I26" s="66"/>
    </row>
    <row r="27" spans="1:15" ht="20.100000000000001" customHeight="1">
      <c r="A27" s="63" t="s">
        <v>100</v>
      </c>
      <c r="B27" s="64" t="s">
        <v>79</v>
      </c>
      <c r="C27" s="65"/>
      <c r="D27" s="66"/>
      <c r="E27" s="66"/>
      <c r="F27" s="67">
        <f t="shared" si="2"/>
        <v>0</v>
      </c>
      <c r="G27" s="68">
        <f t="shared" si="3"/>
        <v>0</v>
      </c>
      <c r="I27" s="66"/>
    </row>
    <row r="28" spans="1:15" ht="35.1" customHeight="1">
      <c r="A28" s="63" t="s">
        <v>101</v>
      </c>
      <c r="B28" s="64" t="s">
        <v>79</v>
      </c>
      <c r="C28" s="65"/>
      <c r="D28" s="66"/>
      <c r="E28" s="66"/>
      <c r="F28" s="67">
        <f t="shared" si="2"/>
        <v>0</v>
      </c>
      <c r="G28" s="68">
        <f t="shared" si="3"/>
        <v>0</v>
      </c>
      <c r="I28" s="66"/>
    </row>
    <row r="29" spans="1:15" ht="35.1" customHeight="1">
      <c r="A29" s="63" t="s">
        <v>102</v>
      </c>
      <c r="B29" s="64" t="s">
        <v>79</v>
      </c>
      <c r="C29" s="65"/>
      <c r="D29" s="66"/>
      <c r="E29" s="66"/>
      <c r="F29" s="67">
        <f t="shared" si="2"/>
        <v>0</v>
      </c>
      <c r="G29" s="68">
        <f t="shared" si="3"/>
        <v>0</v>
      </c>
      <c r="I29" s="66"/>
    </row>
    <row r="30" spans="1:15" ht="20.100000000000001" customHeight="1">
      <c r="A30" s="63" t="s">
        <v>103</v>
      </c>
      <c r="B30" s="64" t="s">
        <v>79</v>
      </c>
      <c r="C30" s="65"/>
      <c r="D30" s="66"/>
      <c r="E30" s="66"/>
      <c r="F30" s="67">
        <f t="shared" si="2"/>
        <v>0</v>
      </c>
      <c r="G30" s="68">
        <f t="shared" si="3"/>
        <v>0</v>
      </c>
      <c r="I30" s="66"/>
    </row>
    <row r="31" spans="1:15" ht="50.1" customHeight="1">
      <c r="A31" s="63" t="s">
        <v>104</v>
      </c>
      <c r="B31" s="64" t="s">
        <v>79</v>
      </c>
      <c r="C31" s="65"/>
      <c r="D31" s="66"/>
      <c r="E31" s="66"/>
      <c r="F31" s="67">
        <f t="shared" si="2"/>
        <v>0</v>
      </c>
      <c r="G31" s="68">
        <f t="shared" si="3"/>
        <v>0</v>
      </c>
      <c r="I31" s="66"/>
    </row>
    <row r="32" spans="1:15" ht="65.099999999999994" customHeight="1">
      <c r="A32" s="63" t="s">
        <v>105</v>
      </c>
      <c r="B32" s="64" t="s">
        <v>79</v>
      </c>
      <c r="C32" s="65"/>
      <c r="D32" s="66"/>
      <c r="E32" s="66"/>
      <c r="F32" s="67">
        <f t="shared" si="2"/>
        <v>0</v>
      </c>
      <c r="G32" s="68">
        <f t="shared" si="3"/>
        <v>0</v>
      </c>
      <c r="I32" s="66"/>
    </row>
    <row r="33" spans="1:9" ht="20.100000000000001" customHeight="1">
      <c r="A33" s="70" t="s">
        <v>106</v>
      </c>
      <c r="B33" s="71"/>
      <c r="C33" s="72"/>
      <c r="D33" s="73" t="e">
        <f>SUM(D7:D32)</f>
        <v>#REF!</v>
      </c>
      <c r="E33" s="73" t="e">
        <f t="shared" ref="E33:F33" si="6">SUM(E7:E32)</f>
        <v>#REF!</v>
      </c>
      <c r="F33" s="73" t="e">
        <f t="shared" si="6"/>
        <v>#REF!</v>
      </c>
      <c r="G33" s="73">
        <f>SUM(G7:G32)</f>
        <v>0</v>
      </c>
      <c r="I33" s="73" t="e">
        <f>SUM(I7:I32)</f>
        <v>#REF!</v>
      </c>
    </row>
    <row r="34" spans="1:9">
      <c r="A34" s="74"/>
    </row>
    <row r="35" spans="1:9">
      <c r="A35" s="74"/>
      <c r="D35" s="76" t="e">
        <f>D33/$F$33</f>
        <v>#REF!</v>
      </c>
      <c r="E35" s="76" t="e">
        <f>E33/$F$33</f>
        <v>#REF!</v>
      </c>
      <c r="F35" s="77"/>
    </row>
    <row r="36" spans="1:9">
      <c r="A36" s="74"/>
    </row>
    <row r="37" spans="1:9">
      <c r="A37" s="74"/>
    </row>
    <row r="38" spans="1:9">
      <c r="A38" s="74"/>
    </row>
    <row r="39" spans="1:9">
      <c r="A39" s="74"/>
    </row>
    <row r="40" spans="1:9">
      <c r="A40" s="74"/>
    </row>
    <row r="41" spans="1:9">
      <c r="A41" s="74"/>
    </row>
    <row r="42" spans="1:9">
      <c r="A42" s="74"/>
    </row>
    <row r="43" spans="1:9">
      <c r="A43" s="74"/>
    </row>
    <row r="44" spans="1:9">
      <c r="A44" s="74"/>
    </row>
    <row r="45" spans="1:9">
      <c r="A45" s="74"/>
    </row>
    <row r="46" spans="1:9">
      <c r="A46" s="74"/>
    </row>
    <row r="47" spans="1:9">
      <c r="A47" s="74"/>
    </row>
    <row r="48" spans="1:9">
      <c r="A48" s="74"/>
    </row>
    <row r="49" spans="1:1">
      <c r="A49" s="74"/>
    </row>
    <row r="50" spans="1:1">
      <c r="A50" s="74"/>
    </row>
    <row r="51" spans="1:1">
      <c r="A51" s="74"/>
    </row>
    <row r="52" spans="1:1">
      <c r="A52" s="74"/>
    </row>
    <row r="53" spans="1:1">
      <c r="A53" s="74"/>
    </row>
    <row r="54" spans="1:1">
      <c r="A54" s="74"/>
    </row>
    <row r="55" spans="1:1">
      <c r="A55" s="74"/>
    </row>
    <row r="56" spans="1:1">
      <c r="A56" s="74"/>
    </row>
    <row r="57" spans="1:1">
      <c r="A57" s="74"/>
    </row>
    <row r="58" spans="1:1">
      <c r="A58" s="74"/>
    </row>
    <row r="59" spans="1:1">
      <c r="A59" s="74"/>
    </row>
    <row r="60" spans="1:1">
      <c r="A60" s="74"/>
    </row>
    <row r="61" spans="1:1">
      <c r="A61" s="74"/>
    </row>
    <row r="62" spans="1:1">
      <c r="A62" s="74"/>
    </row>
    <row r="63" spans="1:1">
      <c r="A63" s="74"/>
    </row>
    <row r="64" spans="1:1">
      <c r="A64" s="74"/>
    </row>
    <row r="65" spans="1:1">
      <c r="A65" s="74"/>
    </row>
    <row r="66" spans="1:1">
      <c r="A66" s="74"/>
    </row>
    <row r="67" spans="1:1">
      <c r="A67" s="74"/>
    </row>
    <row r="68" spans="1:1">
      <c r="A68" s="74"/>
    </row>
    <row r="69" spans="1:1">
      <c r="A69" s="74"/>
    </row>
    <row r="70" spans="1:1">
      <c r="A70" s="74"/>
    </row>
    <row r="71" spans="1:1">
      <c r="A71" s="74"/>
    </row>
    <row r="72" spans="1:1">
      <c r="A72" s="74"/>
    </row>
    <row r="73" spans="1:1">
      <c r="A73" s="74"/>
    </row>
    <row r="74" spans="1:1">
      <c r="A74" s="74"/>
    </row>
    <row r="75" spans="1:1">
      <c r="A75" s="74"/>
    </row>
    <row r="76" spans="1:1">
      <c r="A76" s="74"/>
    </row>
    <row r="77" spans="1:1">
      <c r="A77" s="74"/>
    </row>
    <row r="78" spans="1:1">
      <c r="A78" s="74"/>
    </row>
    <row r="79" spans="1:1">
      <c r="A79" s="74"/>
    </row>
    <row r="80" spans="1:1">
      <c r="A80" s="74"/>
    </row>
    <row r="81" spans="1:1">
      <c r="A81" s="74"/>
    </row>
    <row r="82" spans="1:1">
      <c r="A82" s="74"/>
    </row>
    <row r="83" spans="1:1">
      <c r="A83" s="74"/>
    </row>
    <row r="84" spans="1:1">
      <c r="A84" s="74"/>
    </row>
    <row r="85" spans="1:1">
      <c r="A85" s="74"/>
    </row>
    <row r="86" spans="1:1">
      <c r="A86" s="74"/>
    </row>
    <row r="87" spans="1:1">
      <c r="A87" s="74"/>
    </row>
    <row r="88" spans="1:1">
      <c r="A88" s="74"/>
    </row>
    <row r="89" spans="1:1">
      <c r="A89" s="74"/>
    </row>
    <row r="90" spans="1:1">
      <c r="A90" s="74"/>
    </row>
    <row r="91" spans="1:1">
      <c r="A91" s="74"/>
    </row>
    <row r="92" spans="1:1">
      <c r="A92" s="74"/>
    </row>
    <row r="93" spans="1:1">
      <c r="A93" s="74"/>
    </row>
    <row r="94" spans="1:1">
      <c r="A94" s="74"/>
    </row>
    <row r="95" spans="1:1">
      <c r="A95" s="74"/>
    </row>
    <row r="96" spans="1:1">
      <c r="A96" s="74"/>
    </row>
    <row r="97" spans="1:1">
      <c r="A97" s="74"/>
    </row>
    <row r="98" spans="1:1">
      <c r="A98" s="74"/>
    </row>
    <row r="99" spans="1:1">
      <c r="A99" s="74"/>
    </row>
    <row r="100" spans="1:1">
      <c r="A100" s="74"/>
    </row>
    <row r="101" spans="1:1">
      <c r="A101" s="74"/>
    </row>
    <row r="102" spans="1:1">
      <c r="A102" s="74"/>
    </row>
    <row r="103" spans="1:1">
      <c r="A103" s="74"/>
    </row>
    <row r="104" spans="1:1">
      <c r="A104" s="74"/>
    </row>
    <row r="105" spans="1:1">
      <c r="A105" s="74"/>
    </row>
    <row r="106" spans="1:1">
      <c r="A106" s="74"/>
    </row>
    <row r="107" spans="1:1">
      <c r="A107" s="74"/>
    </row>
    <row r="108" spans="1:1">
      <c r="A108" s="74"/>
    </row>
    <row r="109" spans="1:1">
      <c r="A109" s="74"/>
    </row>
    <row r="110" spans="1:1">
      <c r="A110" s="74"/>
    </row>
    <row r="111" spans="1:1">
      <c r="A111" s="74"/>
    </row>
    <row r="112" spans="1:1">
      <c r="A112" s="74"/>
    </row>
    <row r="113" spans="1:1">
      <c r="A113" s="74"/>
    </row>
    <row r="114" spans="1:1">
      <c r="A114" s="74"/>
    </row>
    <row r="115" spans="1:1">
      <c r="A115" s="74"/>
    </row>
    <row r="116" spans="1:1">
      <c r="A116" s="74"/>
    </row>
    <row r="117" spans="1:1">
      <c r="A117" s="74"/>
    </row>
    <row r="118" spans="1:1">
      <c r="A118" s="74"/>
    </row>
    <row r="119" spans="1:1">
      <c r="A119" s="74"/>
    </row>
    <row r="120" spans="1:1">
      <c r="A120" s="74"/>
    </row>
    <row r="121" spans="1:1">
      <c r="A121" s="74"/>
    </row>
    <row r="122" spans="1:1">
      <c r="A122" s="74"/>
    </row>
    <row r="123" spans="1:1">
      <c r="A123" s="74"/>
    </row>
    <row r="124" spans="1:1">
      <c r="A124" s="74"/>
    </row>
    <row r="125" spans="1:1">
      <c r="A125" s="74"/>
    </row>
    <row r="126" spans="1:1">
      <c r="A126" s="74"/>
    </row>
    <row r="127" spans="1:1">
      <c r="A127" s="74"/>
    </row>
    <row r="128" spans="1:1">
      <c r="A128" s="74"/>
    </row>
    <row r="129" spans="1:1">
      <c r="A129" s="74"/>
    </row>
    <row r="130" spans="1:1">
      <c r="A130" s="74"/>
    </row>
    <row r="131" spans="1:1">
      <c r="A131" s="74"/>
    </row>
    <row r="132" spans="1:1">
      <c r="A132" s="74"/>
    </row>
    <row r="133" spans="1:1">
      <c r="A133" s="74"/>
    </row>
    <row r="134" spans="1:1">
      <c r="A134" s="74"/>
    </row>
    <row r="135" spans="1:1">
      <c r="A135" s="74"/>
    </row>
    <row r="136" spans="1:1">
      <c r="A136" s="74"/>
    </row>
    <row r="137" spans="1:1">
      <c r="A137" s="74"/>
    </row>
    <row r="138" spans="1:1">
      <c r="A138" s="74"/>
    </row>
    <row r="139" spans="1:1">
      <c r="A139" s="74"/>
    </row>
    <row r="140" spans="1:1">
      <c r="A140" s="74"/>
    </row>
    <row r="141" spans="1:1">
      <c r="A141" s="74"/>
    </row>
    <row r="142" spans="1:1">
      <c r="A142" s="74"/>
    </row>
    <row r="143" spans="1:1">
      <c r="A143" s="74"/>
    </row>
    <row r="144" spans="1:1">
      <c r="A144" s="74"/>
    </row>
    <row r="145" spans="1:1">
      <c r="A145" s="74"/>
    </row>
    <row r="146" spans="1:1">
      <c r="A146" s="74"/>
    </row>
    <row r="147" spans="1:1">
      <c r="A147" s="74"/>
    </row>
    <row r="148" spans="1:1">
      <c r="A148" s="74"/>
    </row>
    <row r="149" spans="1:1">
      <c r="A149" s="74"/>
    </row>
    <row r="150" spans="1:1">
      <c r="A150" s="74"/>
    </row>
    <row r="151" spans="1:1">
      <c r="A151" s="74"/>
    </row>
    <row r="152" spans="1:1">
      <c r="A152" s="74"/>
    </row>
    <row r="153" spans="1:1">
      <c r="A153" s="74"/>
    </row>
    <row r="154" spans="1:1">
      <c r="A154" s="74"/>
    </row>
    <row r="155" spans="1:1">
      <c r="A155" s="74"/>
    </row>
    <row r="156" spans="1:1">
      <c r="A156" s="74"/>
    </row>
    <row r="157" spans="1:1">
      <c r="A157" s="74"/>
    </row>
    <row r="158" spans="1:1">
      <c r="A158" s="74"/>
    </row>
    <row r="159" spans="1:1">
      <c r="A159" s="74"/>
    </row>
  </sheetData>
  <dataValidations count="2">
    <dataValidation type="whole" operator="greaterThanOrEqual" allowBlank="1" showInputMessage="1" showErrorMessage="1" errorTitle="ATENÇÃO!" error="Preencher com um número inteiro positivo!" sqref="C7:C12 C15:C16 C19:C20 C23:C32">
      <formula1>0</formula1>
    </dataValidation>
    <dataValidation type="decimal" operator="greaterThanOrEqual" allowBlank="1" showInputMessage="1" showErrorMessage="1" errorTitle="ATENÇÃO!" error="Preencher com um número decimal positivo." sqref="C13:C14 C21:C22 C17:C18 I7:I32 D7:E32">
      <formula1>0</formula1>
    </dataValidation>
  </dataValidations>
  <printOptions horizontalCentered="1"/>
  <pageMargins left="0.59055118110236227" right="0.39370078740157483" top="0.39370078740157483" bottom="0.39370078740157483" header="0.19685039370078741" footer="0.19685039370078741"/>
  <pageSetup paperSize="9" scale="68" orientation="portrait" r:id="rId1"/>
  <ignoredErrors>
    <ignoredError sqref="I7 I8:I9"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C76"/>
  <sheetViews>
    <sheetView showGridLines="0" view="pageBreakPreview" topLeftCell="A67" zoomScale="115" zoomScaleNormal="100" zoomScaleSheetLayoutView="115" workbookViewId="0">
      <selection activeCell="G73" sqref="G73"/>
    </sheetView>
  </sheetViews>
  <sheetFormatPr defaultRowHeight="12.75"/>
  <cols>
    <col min="2" max="2" width="90.7109375" customWidth="1"/>
    <col min="3" max="3" width="25.42578125" customWidth="1"/>
  </cols>
  <sheetData>
    <row r="1" spans="1:3" ht="109.5" customHeight="1" thickBot="1">
      <c r="A1" s="79"/>
      <c r="B1" s="119" t="s">
        <v>164</v>
      </c>
      <c r="C1" s="120"/>
    </row>
    <row r="2" spans="1:3" ht="14.25">
      <c r="A2" s="80"/>
      <c r="B2" s="81"/>
      <c r="C2" s="82"/>
    </row>
    <row r="3" spans="1:3" ht="15.75">
      <c r="A3" s="83" t="s">
        <v>26</v>
      </c>
      <c r="B3" s="84"/>
      <c r="C3" s="85" t="s">
        <v>20</v>
      </c>
    </row>
    <row r="4" spans="1:3" ht="15.75">
      <c r="A4" s="129" t="s">
        <v>109</v>
      </c>
      <c r="B4" s="130"/>
      <c r="C4" s="85"/>
    </row>
    <row r="5" spans="1:3" ht="33" customHeight="1">
      <c r="A5" s="131" t="s">
        <v>110</v>
      </c>
      <c r="B5" s="132"/>
      <c r="C5" s="86" t="s">
        <v>111</v>
      </c>
    </row>
    <row r="6" spans="1:3" ht="15.75">
      <c r="A6" s="87"/>
      <c r="B6" s="88"/>
      <c r="C6" s="89"/>
    </row>
    <row r="7" spans="1:3" ht="15.75">
      <c r="A7" s="83" t="s">
        <v>21</v>
      </c>
      <c r="B7" s="84"/>
      <c r="C7" s="90" t="s">
        <v>24</v>
      </c>
    </row>
    <row r="8" spans="1:3" ht="15">
      <c r="A8" s="121" t="s">
        <v>165</v>
      </c>
      <c r="B8" s="122"/>
      <c r="C8" s="91">
        <v>46054</v>
      </c>
    </row>
    <row r="9" spans="1:3" ht="15.75">
      <c r="A9" s="87"/>
      <c r="B9" s="88"/>
      <c r="C9" s="89"/>
    </row>
    <row r="10" spans="1:3" s="50" customFormat="1" ht="14.25">
      <c r="A10" s="123" t="s">
        <v>0</v>
      </c>
      <c r="B10" s="125" t="s">
        <v>1</v>
      </c>
      <c r="C10" s="127" t="s">
        <v>54</v>
      </c>
    </row>
    <row r="11" spans="1:3" s="50" customFormat="1" ht="15" thickBot="1">
      <c r="A11" s="124"/>
      <c r="B11" s="126"/>
      <c r="C11" s="128"/>
    </row>
    <row r="12" spans="1:3">
      <c r="A12" s="113" t="s">
        <v>66</v>
      </c>
      <c r="B12" s="115" t="s">
        <v>108</v>
      </c>
      <c r="C12" s="117">
        <f>C14</f>
        <v>1660712</v>
      </c>
    </row>
    <row r="13" spans="1:3">
      <c r="A13" s="114"/>
      <c r="B13" s="116"/>
      <c r="C13" s="118"/>
    </row>
    <row r="14" spans="1:3" s="78" customFormat="1" ht="48.95" customHeight="1">
      <c r="A14" s="92" t="s">
        <v>25</v>
      </c>
      <c r="B14" s="93" t="s">
        <v>122</v>
      </c>
      <c r="C14" s="135">
        <v>1660712</v>
      </c>
    </row>
    <row r="15" spans="1:3" s="78" customFormat="1" ht="39" customHeight="1">
      <c r="A15" s="94" t="s">
        <v>25</v>
      </c>
      <c r="B15" s="95" t="s">
        <v>113</v>
      </c>
      <c r="C15" s="134"/>
    </row>
    <row r="16" spans="1:3" s="78" customFormat="1" ht="48.95" customHeight="1">
      <c r="A16" s="94" t="s">
        <v>25</v>
      </c>
      <c r="B16" s="95" t="s">
        <v>114</v>
      </c>
      <c r="C16" s="134"/>
    </row>
    <row r="17" spans="1:3" s="78" customFormat="1" ht="48.95" customHeight="1">
      <c r="A17" s="94" t="s">
        <v>25</v>
      </c>
      <c r="B17" s="95" t="s">
        <v>115</v>
      </c>
      <c r="C17" s="134"/>
    </row>
    <row r="18" spans="1:3" s="78" customFormat="1" ht="40.5" customHeight="1">
      <c r="A18" s="94" t="s">
        <v>25</v>
      </c>
      <c r="B18" s="95" t="s">
        <v>116</v>
      </c>
      <c r="C18" s="134"/>
    </row>
    <row r="19" spans="1:3" s="78" customFormat="1" ht="30.75" customHeight="1">
      <c r="A19" s="94" t="s">
        <v>25</v>
      </c>
      <c r="B19" s="95" t="s">
        <v>117</v>
      </c>
      <c r="C19" s="134"/>
    </row>
    <row r="20" spans="1:3" s="78" customFormat="1" ht="59.25" customHeight="1">
      <c r="A20" s="94" t="s">
        <v>25</v>
      </c>
      <c r="B20" s="95" t="s">
        <v>118</v>
      </c>
      <c r="C20" s="134"/>
    </row>
    <row r="21" spans="1:3" s="78" customFormat="1" ht="48.95" customHeight="1">
      <c r="A21" s="94" t="s">
        <v>25</v>
      </c>
      <c r="B21" s="95" t="s">
        <v>119</v>
      </c>
      <c r="C21" s="134"/>
    </row>
    <row r="22" spans="1:3" s="78" customFormat="1" ht="48.75" customHeight="1">
      <c r="A22" s="94" t="s">
        <v>25</v>
      </c>
      <c r="B22" s="95" t="s">
        <v>120</v>
      </c>
      <c r="C22" s="134"/>
    </row>
    <row r="23" spans="1:3" s="78" customFormat="1" ht="73.5" customHeight="1">
      <c r="A23" s="94" t="s">
        <v>25</v>
      </c>
      <c r="B23" s="95" t="s">
        <v>121</v>
      </c>
      <c r="C23" s="134"/>
    </row>
    <row r="24" spans="1:3" s="78" customFormat="1" ht="48.95" customHeight="1">
      <c r="A24" s="94" t="s">
        <v>25</v>
      </c>
      <c r="B24" s="95" t="s">
        <v>123</v>
      </c>
      <c r="C24" s="134"/>
    </row>
    <row r="25" spans="1:3" s="78" customFormat="1" ht="23.25" customHeight="1">
      <c r="A25" s="94" t="s">
        <v>25</v>
      </c>
      <c r="B25" s="95" t="s">
        <v>124</v>
      </c>
      <c r="C25" s="134"/>
    </row>
    <row r="26" spans="1:3" s="78" customFormat="1" ht="37.5" customHeight="1">
      <c r="A26" s="94" t="s">
        <v>25</v>
      </c>
      <c r="B26" s="96" t="s">
        <v>125</v>
      </c>
      <c r="C26" s="134"/>
    </row>
    <row r="27" spans="1:3" s="78" customFormat="1" ht="91.5" customHeight="1">
      <c r="A27" s="94" t="s">
        <v>25</v>
      </c>
      <c r="B27" s="96" t="s">
        <v>126</v>
      </c>
      <c r="C27" s="134"/>
    </row>
    <row r="28" spans="1:3" s="78" customFormat="1" ht="32.25" customHeight="1">
      <c r="A28" s="94" t="s">
        <v>25</v>
      </c>
      <c r="B28" s="96" t="s">
        <v>112</v>
      </c>
      <c r="C28" s="136"/>
    </row>
    <row r="29" spans="1:3" s="78" customFormat="1" ht="63.75" customHeight="1">
      <c r="A29" s="97" t="s">
        <v>25</v>
      </c>
      <c r="B29" s="98" t="s">
        <v>160</v>
      </c>
      <c r="C29" s="137"/>
    </row>
    <row r="30" spans="1:3" ht="22.5" customHeight="1">
      <c r="A30" s="99" t="s">
        <v>67</v>
      </c>
      <c r="B30" s="100" t="s">
        <v>167</v>
      </c>
      <c r="C30" s="101">
        <f>C31</f>
        <v>4217284</v>
      </c>
    </row>
    <row r="31" spans="1:3" s="52" customFormat="1" ht="30" customHeight="1">
      <c r="A31" s="94" t="s">
        <v>25</v>
      </c>
      <c r="B31" s="93" t="s">
        <v>127</v>
      </c>
      <c r="C31" s="133">
        <v>4217284</v>
      </c>
    </row>
    <row r="32" spans="1:3" ht="18" customHeight="1">
      <c r="A32" s="94" t="s">
        <v>25</v>
      </c>
      <c r="B32" s="95" t="s">
        <v>128</v>
      </c>
      <c r="C32" s="134"/>
    </row>
    <row r="33" spans="1:3" ht="18" customHeight="1">
      <c r="A33" s="94" t="s">
        <v>25</v>
      </c>
      <c r="B33" s="95" t="s">
        <v>129</v>
      </c>
      <c r="C33" s="134"/>
    </row>
    <row r="34" spans="1:3" ht="18" customHeight="1">
      <c r="A34" s="94" t="s">
        <v>25</v>
      </c>
      <c r="B34" s="95" t="s">
        <v>130</v>
      </c>
      <c r="C34" s="134"/>
    </row>
    <row r="35" spans="1:3" ht="18" customHeight="1">
      <c r="A35" s="94" t="s">
        <v>25</v>
      </c>
      <c r="B35" s="95" t="s">
        <v>131</v>
      </c>
      <c r="C35" s="134"/>
    </row>
    <row r="36" spans="1:3" ht="18" customHeight="1">
      <c r="A36" s="94" t="s">
        <v>25</v>
      </c>
      <c r="B36" s="95" t="s">
        <v>132</v>
      </c>
      <c r="C36" s="134"/>
    </row>
    <row r="37" spans="1:3" ht="18" customHeight="1">
      <c r="A37" s="94" t="s">
        <v>25</v>
      </c>
      <c r="B37" s="95" t="s">
        <v>150</v>
      </c>
      <c r="C37" s="134"/>
    </row>
    <row r="38" spans="1:3" ht="18" customHeight="1">
      <c r="A38" s="94" t="s">
        <v>25</v>
      </c>
      <c r="B38" s="95" t="s">
        <v>151</v>
      </c>
      <c r="C38" s="134"/>
    </row>
    <row r="39" spans="1:3" ht="18" customHeight="1">
      <c r="A39" s="94" t="s">
        <v>25</v>
      </c>
      <c r="B39" s="95" t="s">
        <v>152</v>
      </c>
      <c r="C39" s="134"/>
    </row>
    <row r="40" spans="1:3" ht="18" customHeight="1">
      <c r="A40" s="94" t="s">
        <v>25</v>
      </c>
      <c r="B40" s="95" t="s">
        <v>153</v>
      </c>
      <c r="C40" s="134"/>
    </row>
    <row r="41" spans="1:3" ht="18" customHeight="1">
      <c r="A41" s="94" t="s">
        <v>25</v>
      </c>
      <c r="B41" s="95" t="s">
        <v>154</v>
      </c>
      <c r="C41" s="134"/>
    </row>
    <row r="42" spans="1:3" ht="18" customHeight="1">
      <c r="A42" s="94" t="s">
        <v>25</v>
      </c>
      <c r="B42" s="95" t="s">
        <v>133</v>
      </c>
      <c r="C42" s="134"/>
    </row>
    <row r="43" spans="1:3" ht="18" customHeight="1">
      <c r="A43" s="94" t="s">
        <v>25</v>
      </c>
      <c r="B43" s="95" t="s">
        <v>134</v>
      </c>
      <c r="C43" s="134"/>
    </row>
    <row r="44" spans="1:3" ht="18" customHeight="1">
      <c r="A44" s="94" t="s">
        <v>25</v>
      </c>
      <c r="B44" s="95" t="s">
        <v>135</v>
      </c>
      <c r="C44" s="134"/>
    </row>
    <row r="45" spans="1:3" ht="15.75" customHeight="1">
      <c r="A45" s="94" t="s">
        <v>25</v>
      </c>
      <c r="B45" s="95" t="s">
        <v>136</v>
      </c>
      <c r="C45" s="134"/>
    </row>
    <row r="46" spans="1:3" ht="18" customHeight="1">
      <c r="A46" s="94" t="s">
        <v>25</v>
      </c>
      <c r="B46" s="95" t="s">
        <v>155</v>
      </c>
      <c r="C46" s="134"/>
    </row>
    <row r="47" spans="1:3" ht="18" customHeight="1">
      <c r="A47" s="94" t="s">
        <v>25</v>
      </c>
      <c r="B47" s="95" t="s">
        <v>156</v>
      </c>
      <c r="C47" s="134"/>
    </row>
    <row r="48" spans="1:3" ht="18" customHeight="1">
      <c r="A48" s="94" t="s">
        <v>25</v>
      </c>
      <c r="B48" s="95" t="s">
        <v>137</v>
      </c>
      <c r="C48" s="134"/>
    </row>
    <row r="49" spans="1:3" ht="28.5" customHeight="1">
      <c r="A49" s="94" t="s">
        <v>25</v>
      </c>
      <c r="B49" s="95" t="s">
        <v>138</v>
      </c>
      <c r="C49" s="134"/>
    </row>
    <row r="50" spans="1:3" ht="30" customHeight="1">
      <c r="A50" s="94" t="s">
        <v>25</v>
      </c>
      <c r="B50" s="95" t="s">
        <v>139</v>
      </c>
      <c r="C50" s="134"/>
    </row>
    <row r="51" spans="1:3" ht="18" customHeight="1">
      <c r="A51" s="94" t="s">
        <v>25</v>
      </c>
      <c r="B51" s="95" t="s">
        <v>140</v>
      </c>
      <c r="C51" s="134"/>
    </row>
    <row r="52" spans="1:3" ht="18" customHeight="1">
      <c r="A52" s="94" t="s">
        <v>25</v>
      </c>
      <c r="B52" s="95" t="s">
        <v>157</v>
      </c>
      <c r="C52" s="134"/>
    </row>
    <row r="53" spans="1:3" ht="18" customHeight="1">
      <c r="A53" s="94" t="s">
        <v>25</v>
      </c>
      <c r="B53" s="95" t="s">
        <v>158</v>
      </c>
      <c r="C53" s="134"/>
    </row>
    <row r="54" spans="1:3" ht="18" customHeight="1">
      <c r="A54" s="94" t="s">
        <v>25</v>
      </c>
      <c r="B54" s="95" t="s">
        <v>159</v>
      </c>
      <c r="C54" s="134"/>
    </row>
    <row r="55" spans="1:3" ht="18" customHeight="1">
      <c r="A55" s="94" t="s">
        <v>25</v>
      </c>
      <c r="B55" s="95" t="s">
        <v>141</v>
      </c>
      <c r="C55" s="134"/>
    </row>
    <row r="56" spans="1:3" ht="35.25" customHeight="1">
      <c r="A56" s="94" t="s">
        <v>25</v>
      </c>
      <c r="B56" s="95" t="s">
        <v>142</v>
      </c>
      <c r="C56" s="134"/>
    </row>
    <row r="57" spans="1:3" ht="18" customHeight="1">
      <c r="A57" s="94" t="s">
        <v>25</v>
      </c>
      <c r="B57" s="95" t="s">
        <v>143</v>
      </c>
      <c r="C57" s="134"/>
    </row>
    <row r="58" spans="1:3" ht="18" customHeight="1">
      <c r="A58" s="94" t="s">
        <v>25</v>
      </c>
      <c r="B58" s="95" t="s">
        <v>144</v>
      </c>
      <c r="C58" s="134"/>
    </row>
    <row r="59" spans="1:3" ht="30" customHeight="1">
      <c r="A59" s="94" t="s">
        <v>25</v>
      </c>
      <c r="B59" s="95" t="s">
        <v>145</v>
      </c>
      <c r="C59" s="134"/>
    </row>
    <row r="60" spans="1:3" ht="18" customHeight="1">
      <c r="A60" s="94" t="s">
        <v>25</v>
      </c>
      <c r="B60" s="95" t="s">
        <v>146</v>
      </c>
      <c r="C60" s="134"/>
    </row>
    <row r="61" spans="1:3" ht="18" customHeight="1">
      <c r="A61" s="94" t="s">
        <v>25</v>
      </c>
      <c r="B61" s="95" t="s">
        <v>163</v>
      </c>
      <c r="C61" s="134"/>
    </row>
    <row r="62" spans="1:3" ht="18" customHeight="1">
      <c r="A62" s="94" t="s">
        <v>25</v>
      </c>
      <c r="B62" s="95" t="s">
        <v>147</v>
      </c>
      <c r="C62" s="134"/>
    </row>
    <row r="63" spans="1:3" ht="18" customHeight="1">
      <c r="A63" s="94" t="s">
        <v>25</v>
      </c>
      <c r="B63" s="95" t="s">
        <v>148</v>
      </c>
      <c r="C63" s="134"/>
    </row>
    <row r="64" spans="1:3" ht="18" customHeight="1">
      <c r="A64" s="94" t="s">
        <v>25</v>
      </c>
      <c r="B64" s="95" t="s">
        <v>162</v>
      </c>
      <c r="C64" s="134"/>
    </row>
    <row r="65" spans="1:3" ht="18" customHeight="1">
      <c r="A65" s="94" t="s">
        <v>25</v>
      </c>
      <c r="B65" s="95" t="s">
        <v>149</v>
      </c>
      <c r="C65" s="134"/>
    </row>
    <row r="66" spans="1:3" ht="18" customHeight="1">
      <c r="A66" s="94" t="s">
        <v>25</v>
      </c>
      <c r="B66" s="96" t="s">
        <v>112</v>
      </c>
      <c r="C66" s="134"/>
    </row>
    <row r="67" spans="1:3" ht="54" customHeight="1">
      <c r="A67" s="94" t="s">
        <v>25</v>
      </c>
      <c r="B67" s="98" t="s">
        <v>160</v>
      </c>
      <c r="C67" s="134"/>
    </row>
    <row r="68" spans="1:3">
      <c r="A68" s="144" t="s">
        <v>107</v>
      </c>
      <c r="B68" s="144"/>
      <c r="C68" s="146">
        <f>C30+C12</f>
        <v>5877996</v>
      </c>
    </row>
    <row r="69" spans="1:3">
      <c r="A69" s="145"/>
      <c r="B69" s="145"/>
      <c r="C69" s="147"/>
    </row>
    <row r="70" spans="1:3" ht="12.75" hidden="1" customHeight="1">
      <c r="A70" s="138" t="s">
        <v>58</v>
      </c>
      <c r="B70" s="138"/>
      <c r="C70" s="140"/>
    </row>
    <row r="71" spans="1:3" ht="12.75" hidden="1" customHeight="1">
      <c r="A71" s="139"/>
      <c r="B71" s="139"/>
      <c r="C71" s="141"/>
    </row>
    <row r="72" spans="1:3">
      <c r="A72" s="142" t="s">
        <v>161</v>
      </c>
      <c r="B72" s="143"/>
      <c r="C72" s="143"/>
    </row>
    <row r="75" spans="1:3">
      <c r="C75" s="51"/>
    </row>
    <row r="76" spans="1:3">
      <c r="C76" s="51"/>
    </row>
  </sheetData>
  <mergeCells count="17">
    <mergeCell ref="C31:C67"/>
    <mergeCell ref="C14:C29"/>
    <mergeCell ref="A70:B71"/>
    <mergeCell ref="C70:C71"/>
    <mergeCell ref="A72:C72"/>
    <mergeCell ref="A68:B69"/>
    <mergeCell ref="C68:C69"/>
    <mergeCell ref="A12:A13"/>
    <mergeCell ref="B12:B13"/>
    <mergeCell ref="C12:C13"/>
    <mergeCell ref="B1:C1"/>
    <mergeCell ref="A8:B8"/>
    <mergeCell ref="A10:A11"/>
    <mergeCell ref="B10:B11"/>
    <mergeCell ref="C10:C11"/>
    <mergeCell ref="A4:B4"/>
    <mergeCell ref="A5:B5"/>
  </mergeCells>
  <printOptions horizontalCentered="1"/>
  <pageMargins left="1.1811023622047245" right="0.59055118110236227" top="0.98425196850393704" bottom="0.78740157480314965" header="0.31496062992125984" footer="0.31496062992125984"/>
  <pageSetup paperSize="8" fitToHeight="0" orientation="portrait" r:id="rId1"/>
  <headerFooter>
    <oddFooter>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399"/>
    <pageSetUpPr fitToPage="1"/>
  </sheetPr>
  <dimension ref="A1:N37"/>
  <sheetViews>
    <sheetView showGridLines="0" view="pageBreakPreview" zoomScale="85" zoomScaleNormal="100" zoomScaleSheetLayoutView="85" workbookViewId="0">
      <pane xSplit="2" ySplit="11" topLeftCell="C33" activePane="bottomRight" state="frozen"/>
      <selection pane="topRight" activeCell="C1" sqref="C1"/>
      <selection pane="bottomLeft" activeCell="A11" sqref="A11"/>
      <selection pane="bottomRight" activeCell="K34" sqref="K34"/>
    </sheetView>
  </sheetViews>
  <sheetFormatPr defaultRowHeight="12.75"/>
  <cols>
    <col min="2" max="2" width="59.85546875" customWidth="1"/>
    <col min="3" max="4" width="17.28515625" bestFit="1" customWidth="1"/>
    <col min="5" max="9" width="17.42578125" bestFit="1" customWidth="1"/>
    <col min="10" max="11" width="18.7109375" bestFit="1" customWidth="1"/>
    <col min="12" max="12" width="25.42578125" customWidth="1"/>
    <col min="13" max="13" width="13.42578125" customWidth="1"/>
  </cols>
  <sheetData>
    <row r="1" spans="1:13" ht="109.5" customHeight="1" thickBot="1">
      <c r="A1" s="49"/>
      <c r="B1" s="167" t="s">
        <v>166</v>
      </c>
      <c r="C1" s="168"/>
      <c r="D1" s="168"/>
      <c r="E1" s="168"/>
      <c r="F1" s="168"/>
      <c r="G1" s="168"/>
      <c r="H1" s="168"/>
      <c r="I1" s="168"/>
      <c r="J1" s="168"/>
      <c r="K1" s="168"/>
      <c r="L1" s="168"/>
      <c r="M1" s="168"/>
    </row>
    <row r="2" spans="1:13" ht="14.25">
      <c r="A2" s="24"/>
      <c r="B2" s="7"/>
      <c r="C2" s="7"/>
      <c r="D2" s="7"/>
      <c r="E2" s="7"/>
      <c r="F2" s="7"/>
      <c r="G2" s="7"/>
      <c r="H2" s="7"/>
      <c r="I2" s="7"/>
      <c r="J2" s="7"/>
      <c r="K2" s="7"/>
      <c r="L2" s="7"/>
      <c r="M2" s="7"/>
    </row>
    <row r="3" spans="1:13">
      <c r="A3" s="8" t="s">
        <v>26</v>
      </c>
      <c r="B3" s="9"/>
      <c r="C3" s="10"/>
      <c r="D3" s="10"/>
      <c r="E3" s="10"/>
      <c r="F3" s="10"/>
      <c r="G3" s="10"/>
      <c r="H3" s="10"/>
      <c r="I3" s="10"/>
      <c r="J3" s="10"/>
      <c r="K3" s="10"/>
      <c r="L3" s="22"/>
      <c r="M3" s="23"/>
    </row>
    <row r="4" spans="1:13">
      <c r="A4" s="8" t="str">
        <f>Orçamento!A4:B4</f>
        <v>FLOTADOR 1 - REFORMA PARCIAL</v>
      </c>
      <c r="B4" s="9"/>
      <c r="C4" s="10"/>
      <c r="D4" s="10"/>
      <c r="E4" s="10"/>
      <c r="F4" s="10"/>
      <c r="G4" s="10"/>
      <c r="H4" s="10"/>
      <c r="I4" s="10"/>
      <c r="J4" s="10"/>
      <c r="K4" s="10"/>
      <c r="L4" s="22"/>
      <c r="M4" s="23"/>
    </row>
    <row r="5" spans="1:13">
      <c r="A5" s="169" t="str">
        <f>Orçamento!A5:B5</f>
        <v xml:space="preserve">FLOTADOR 2 - FABRICAÇÃO GERAL E INSTALAÇÃO DE TODO O SISTEMA DE FLOTAÇÃO POR AR DISSOLVIDO </v>
      </c>
      <c r="B5" s="170"/>
      <c r="C5" s="170"/>
      <c r="D5" s="170"/>
      <c r="E5" s="170"/>
      <c r="F5" s="170"/>
      <c r="G5" s="170"/>
      <c r="H5" s="170"/>
      <c r="I5" s="170"/>
      <c r="J5" s="170"/>
      <c r="K5" s="170"/>
      <c r="L5" s="170"/>
      <c r="M5" s="171"/>
    </row>
    <row r="6" spans="1:13" ht="14.25">
      <c r="A6" s="24"/>
      <c r="B6" s="7"/>
      <c r="C6" s="7"/>
      <c r="D6" s="7"/>
      <c r="E6" s="7"/>
      <c r="F6" s="7"/>
      <c r="G6" s="7"/>
      <c r="H6" s="7"/>
      <c r="I6" s="7"/>
      <c r="J6" s="7"/>
      <c r="K6" s="7"/>
      <c r="L6" s="7"/>
      <c r="M6" s="7"/>
    </row>
    <row r="7" spans="1:13">
      <c r="A7" s="8" t="s">
        <v>21</v>
      </c>
      <c r="B7" s="9"/>
      <c r="C7" s="10"/>
      <c r="D7" s="10"/>
      <c r="E7" s="10"/>
      <c r="F7" s="10"/>
      <c r="G7" s="10"/>
      <c r="H7" s="10"/>
      <c r="I7" s="10"/>
      <c r="J7" s="10"/>
      <c r="K7" s="10"/>
      <c r="L7" s="11" t="s">
        <v>24</v>
      </c>
      <c r="M7" s="12" t="s">
        <v>23</v>
      </c>
    </row>
    <row r="8" spans="1:13">
      <c r="A8" s="169" t="str">
        <f>Orçamento!A8:B8</f>
        <v>ESTAÇÃO DE TRATAMENTO DE ESGOTO MONJOLINHO</v>
      </c>
      <c r="B8" s="170"/>
      <c r="C8" s="170"/>
      <c r="D8" s="170"/>
      <c r="E8" s="170"/>
      <c r="F8" s="170"/>
      <c r="G8" s="170"/>
      <c r="H8" s="170"/>
      <c r="I8" s="170"/>
      <c r="J8" s="170"/>
      <c r="K8" s="170"/>
      <c r="L8" s="26">
        <v>45717</v>
      </c>
      <c r="M8" s="13" t="e">
        <f>#REF!</f>
        <v>#REF!</v>
      </c>
    </row>
    <row r="9" spans="1:13" ht="14.25">
      <c r="A9" s="24"/>
      <c r="B9" s="7"/>
      <c r="C9" s="7"/>
      <c r="D9" s="7"/>
      <c r="E9" s="7"/>
      <c r="F9" s="7"/>
      <c r="G9" s="7"/>
      <c r="H9" s="7"/>
      <c r="I9" s="7"/>
      <c r="J9" s="7"/>
      <c r="K9" s="7"/>
      <c r="L9" s="7"/>
      <c r="M9" s="7"/>
    </row>
    <row r="10" spans="1:13" s="50" customFormat="1" ht="20.100000000000001" customHeight="1">
      <c r="A10" s="161" t="s">
        <v>0</v>
      </c>
      <c r="B10" s="161" t="s">
        <v>1</v>
      </c>
      <c r="C10" s="163" t="s">
        <v>53</v>
      </c>
      <c r="D10" s="163"/>
      <c r="E10" s="163"/>
      <c r="F10" s="163"/>
      <c r="G10" s="163"/>
      <c r="H10" s="163"/>
      <c r="I10" s="163"/>
      <c r="J10" s="163"/>
      <c r="K10" s="163"/>
      <c r="L10" s="161" t="s">
        <v>54</v>
      </c>
      <c r="M10" s="164" t="s">
        <v>2</v>
      </c>
    </row>
    <row r="11" spans="1:13" s="50" customFormat="1" ht="20.100000000000001" customHeight="1" thickBot="1">
      <c r="A11" s="162"/>
      <c r="B11" s="162"/>
      <c r="C11" s="53" t="s">
        <v>177</v>
      </c>
      <c r="D11" s="53" t="s">
        <v>55</v>
      </c>
      <c r="E11" s="53" t="s">
        <v>56</v>
      </c>
      <c r="F11" s="53" t="s">
        <v>57</v>
      </c>
      <c r="G11" s="53" t="s">
        <v>59</v>
      </c>
      <c r="H11" s="53" t="s">
        <v>60</v>
      </c>
      <c r="I11" s="53" t="s">
        <v>61</v>
      </c>
      <c r="J11" s="53" t="s">
        <v>62</v>
      </c>
      <c r="K11" s="53" t="s">
        <v>63</v>
      </c>
      <c r="L11" s="162"/>
      <c r="M11" s="165"/>
    </row>
    <row r="12" spans="1:13" ht="20.100000000000001" customHeight="1">
      <c r="A12" s="159" t="s">
        <v>66</v>
      </c>
      <c r="B12" s="148" t="str">
        <f>Orçamento!B12:B13</f>
        <v>REFORMA PARCIAL DO FLOTADOR 1</v>
      </c>
      <c r="C12" s="110">
        <v>0.05</v>
      </c>
      <c r="D12" s="110">
        <v>0.1</v>
      </c>
      <c r="E12" s="110">
        <v>0.15</v>
      </c>
      <c r="F12" s="110">
        <v>0.15</v>
      </c>
      <c r="G12" s="110">
        <v>0.2</v>
      </c>
      <c r="H12" s="110">
        <v>0.2</v>
      </c>
      <c r="I12" s="110">
        <v>0.15</v>
      </c>
      <c r="J12" s="110">
        <v>0</v>
      </c>
      <c r="K12" s="110">
        <v>0</v>
      </c>
      <c r="L12" s="150">
        <f>Orçamento!C12:C13</f>
        <v>1660712</v>
      </c>
      <c r="M12" s="152">
        <f>L12/$L$17</f>
        <v>0.28253030454597111</v>
      </c>
    </row>
    <row r="13" spans="1:13" ht="20.100000000000001" customHeight="1">
      <c r="A13" s="160"/>
      <c r="B13" s="149"/>
      <c r="C13" s="104">
        <f>C12*$L$12</f>
        <v>83035.600000000006</v>
      </c>
      <c r="D13" s="104">
        <f t="shared" ref="D13:G13" si="0">D12*$L$12</f>
        <v>166071.20000000001</v>
      </c>
      <c r="E13" s="104">
        <f t="shared" si="0"/>
        <v>249106.8</v>
      </c>
      <c r="F13" s="104">
        <f t="shared" si="0"/>
        <v>249106.8</v>
      </c>
      <c r="G13" s="104">
        <f t="shared" si="0"/>
        <v>332142.40000000002</v>
      </c>
      <c r="H13" s="104">
        <f t="shared" ref="H13" si="1">H12*$L$12</f>
        <v>332142.40000000002</v>
      </c>
      <c r="I13" s="104">
        <f t="shared" ref="I13" si="2">I12*$L$12</f>
        <v>249106.8</v>
      </c>
      <c r="J13" s="104">
        <f t="shared" ref="J13:K13" si="3">J12*$L$12</f>
        <v>0</v>
      </c>
      <c r="K13" s="104">
        <f t="shared" si="3"/>
        <v>0</v>
      </c>
      <c r="L13" s="151"/>
      <c r="M13" s="153"/>
    </row>
    <row r="14" spans="1:13" ht="20.100000000000001" customHeight="1">
      <c r="A14" s="166" t="s">
        <v>67</v>
      </c>
      <c r="B14" s="148" t="str">
        <f>Orçamento!B30:B30</f>
        <v>FABRICAÇÃO GERAL E INSTALAÇÃO DO SISTEMA DE FLOTAÇÃO POR AR DISSOLVIDO 2</v>
      </c>
      <c r="C14" s="110">
        <v>0</v>
      </c>
      <c r="D14" s="110">
        <v>0</v>
      </c>
      <c r="E14" s="110">
        <v>0</v>
      </c>
      <c r="F14" s="110">
        <v>0</v>
      </c>
      <c r="G14" s="110">
        <v>0</v>
      </c>
      <c r="H14" s="110">
        <v>0</v>
      </c>
      <c r="I14" s="110">
        <v>0.05</v>
      </c>
      <c r="J14" s="110">
        <v>0.05</v>
      </c>
      <c r="K14" s="110">
        <v>0.1</v>
      </c>
      <c r="L14" s="150">
        <f>Orçamento!C30</f>
        <v>4217284</v>
      </c>
      <c r="M14" s="152">
        <f>L14/$L$17</f>
        <v>0.71746969545402894</v>
      </c>
    </row>
    <row r="15" spans="1:13" ht="20.100000000000001" customHeight="1">
      <c r="A15" s="160"/>
      <c r="B15" s="149"/>
      <c r="C15" s="104">
        <f>C14*$L$14</f>
        <v>0</v>
      </c>
      <c r="D15" s="104">
        <f t="shared" ref="D15:K15" si="4">D14*$L$14</f>
        <v>0</v>
      </c>
      <c r="E15" s="104">
        <f t="shared" si="4"/>
        <v>0</v>
      </c>
      <c r="F15" s="104">
        <f t="shared" si="4"/>
        <v>0</v>
      </c>
      <c r="G15" s="104">
        <f t="shared" si="4"/>
        <v>0</v>
      </c>
      <c r="H15" s="104">
        <f t="shared" si="4"/>
        <v>0</v>
      </c>
      <c r="I15" s="104">
        <f t="shared" si="4"/>
        <v>210864.2</v>
      </c>
      <c r="J15" s="104">
        <f t="shared" si="4"/>
        <v>210864.2</v>
      </c>
      <c r="K15" s="104">
        <f t="shared" si="4"/>
        <v>421728.4</v>
      </c>
      <c r="L15" s="151"/>
      <c r="M15" s="153"/>
    </row>
    <row r="16" spans="1:13" ht="20.100000000000001" customHeight="1">
      <c r="A16" s="105"/>
      <c r="B16" s="106"/>
      <c r="C16" s="107"/>
      <c r="D16" s="107"/>
      <c r="E16" s="107"/>
      <c r="F16" s="107"/>
      <c r="G16" s="107"/>
      <c r="H16" s="107"/>
      <c r="I16" s="107"/>
      <c r="J16" s="107"/>
      <c r="K16" s="107"/>
      <c r="L16" s="108"/>
      <c r="M16" s="109"/>
    </row>
    <row r="17" spans="1:14" ht="20.100000000000001" customHeight="1">
      <c r="A17" s="154" t="s">
        <v>58</v>
      </c>
      <c r="B17" s="154"/>
      <c r="C17" s="111">
        <f>C15+C13</f>
        <v>83035.600000000006</v>
      </c>
      <c r="D17" s="111">
        <f t="shared" ref="D17:K17" si="5">D15+D13</f>
        <v>166071.20000000001</v>
      </c>
      <c r="E17" s="111">
        <f t="shared" si="5"/>
        <v>249106.8</v>
      </c>
      <c r="F17" s="111">
        <f t="shared" si="5"/>
        <v>249106.8</v>
      </c>
      <c r="G17" s="111">
        <f t="shared" si="5"/>
        <v>332142.40000000002</v>
      </c>
      <c r="H17" s="111">
        <f t="shared" si="5"/>
        <v>332142.40000000002</v>
      </c>
      <c r="I17" s="111">
        <f t="shared" si="5"/>
        <v>459971</v>
      </c>
      <c r="J17" s="111">
        <f t="shared" si="5"/>
        <v>210864.2</v>
      </c>
      <c r="K17" s="111">
        <f t="shared" si="5"/>
        <v>421728.4</v>
      </c>
      <c r="L17" s="174">
        <f>L14+L12</f>
        <v>5877996</v>
      </c>
      <c r="M17" s="172">
        <f>M14+M12</f>
        <v>1</v>
      </c>
    </row>
    <row r="18" spans="1:14" ht="20.100000000000001" customHeight="1">
      <c r="A18" s="154"/>
      <c r="B18" s="154"/>
      <c r="C18" s="111">
        <f>C17</f>
        <v>83035.600000000006</v>
      </c>
      <c r="D18" s="111">
        <f>D17+C18</f>
        <v>249106.80000000002</v>
      </c>
      <c r="E18" s="111">
        <f t="shared" ref="E18:K18" si="6">E17+D18</f>
        <v>498213.6</v>
      </c>
      <c r="F18" s="111">
        <f t="shared" si="6"/>
        <v>747320.39999999991</v>
      </c>
      <c r="G18" s="111">
        <f t="shared" si="6"/>
        <v>1079462.7999999998</v>
      </c>
      <c r="H18" s="111">
        <f t="shared" si="6"/>
        <v>1411605.1999999997</v>
      </c>
      <c r="I18" s="111">
        <f t="shared" si="6"/>
        <v>1871576.1999999997</v>
      </c>
      <c r="J18" s="111">
        <f t="shared" si="6"/>
        <v>2082440.3999999997</v>
      </c>
      <c r="K18" s="111">
        <f t="shared" si="6"/>
        <v>2504168.7999999998</v>
      </c>
      <c r="L18" s="175"/>
      <c r="M18" s="173"/>
    </row>
    <row r="19" spans="1:14" ht="20.100000000000001" customHeight="1"/>
    <row r="21" spans="1:14">
      <c r="A21" s="143"/>
      <c r="B21" s="143"/>
      <c r="C21" s="143"/>
      <c r="D21" s="143"/>
      <c r="E21" s="143"/>
      <c r="F21" s="143"/>
      <c r="G21" s="143"/>
      <c r="H21" s="143"/>
      <c r="I21" s="143"/>
      <c r="J21" s="143"/>
      <c r="K21" s="143"/>
      <c r="L21" s="143"/>
      <c r="M21" s="143"/>
    </row>
    <row r="24" spans="1:14">
      <c r="I24" s="51"/>
      <c r="L24" s="51"/>
    </row>
    <row r="25" spans="1:14">
      <c r="L25" s="51"/>
    </row>
    <row r="26" spans="1:14" ht="20.100000000000001" customHeight="1">
      <c r="A26" s="161" t="s">
        <v>0</v>
      </c>
      <c r="B26" s="161" t="s">
        <v>1</v>
      </c>
      <c r="C26" s="163" t="s">
        <v>53</v>
      </c>
      <c r="D26" s="163"/>
      <c r="E26" s="163"/>
      <c r="F26" s="163"/>
      <c r="G26" s="163"/>
      <c r="H26" s="163"/>
      <c r="I26" s="163"/>
      <c r="J26" s="163"/>
      <c r="K26" s="163"/>
      <c r="L26" s="161" t="s">
        <v>54</v>
      </c>
      <c r="M26" s="164" t="s">
        <v>2</v>
      </c>
    </row>
    <row r="27" spans="1:14" ht="20.100000000000001" customHeight="1" thickBot="1">
      <c r="A27" s="162"/>
      <c r="B27" s="162"/>
      <c r="C27" s="53" t="s">
        <v>168</v>
      </c>
      <c r="D27" s="53" t="s">
        <v>169</v>
      </c>
      <c r="E27" s="53" t="s">
        <v>170</v>
      </c>
      <c r="F27" s="53" t="s">
        <v>171</v>
      </c>
      <c r="G27" s="53" t="s">
        <v>172</v>
      </c>
      <c r="H27" s="53" t="s">
        <v>173</v>
      </c>
      <c r="I27" s="53" t="s">
        <v>174</v>
      </c>
      <c r="J27" s="53" t="s">
        <v>175</v>
      </c>
      <c r="K27" s="53" t="s">
        <v>176</v>
      </c>
      <c r="L27" s="162"/>
      <c r="M27" s="165"/>
    </row>
    <row r="28" spans="1:14" ht="20.100000000000001" customHeight="1">
      <c r="A28" s="159" t="s">
        <v>66</v>
      </c>
      <c r="B28" s="148" t="str">
        <f>B12</f>
        <v>REFORMA PARCIAL DO FLOTADOR 1</v>
      </c>
      <c r="C28" s="103">
        <v>0</v>
      </c>
      <c r="D28" s="103">
        <v>0</v>
      </c>
      <c r="E28" s="103">
        <v>0</v>
      </c>
      <c r="F28" s="103">
        <v>0</v>
      </c>
      <c r="G28" s="103">
        <v>0</v>
      </c>
      <c r="H28" s="103">
        <v>0</v>
      </c>
      <c r="I28" s="103">
        <v>0</v>
      </c>
      <c r="J28" s="103">
        <v>0</v>
      </c>
      <c r="K28" s="103">
        <v>0</v>
      </c>
      <c r="L28" s="150">
        <f>L12</f>
        <v>1660712</v>
      </c>
      <c r="M28" s="152">
        <f>L28/$L$17</f>
        <v>0.28253030454597111</v>
      </c>
      <c r="N28" s="102">
        <f>K28+J28+I28+H28+G28+F28+E28+D28+C28+K12+J12+I12+H12+G12+F12+E12+D12+C12</f>
        <v>1</v>
      </c>
    </row>
    <row r="29" spans="1:14" ht="20.100000000000001" customHeight="1">
      <c r="A29" s="160"/>
      <c r="B29" s="149"/>
      <c r="C29" s="104">
        <f>C28*$L$12</f>
        <v>0</v>
      </c>
      <c r="D29" s="104">
        <f t="shared" ref="D29" si="7">D28*$L$12</f>
        <v>0</v>
      </c>
      <c r="E29" s="104">
        <f t="shared" ref="E29" si="8">E28*$L$12</f>
        <v>0</v>
      </c>
      <c r="F29" s="104">
        <f t="shared" ref="F29" si="9">F28*$L$12</f>
        <v>0</v>
      </c>
      <c r="G29" s="104">
        <f t="shared" ref="G29" si="10">G28*$L$12</f>
        <v>0</v>
      </c>
      <c r="H29" s="104">
        <f t="shared" ref="H29" si="11">H28*$L$12</f>
        <v>0</v>
      </c>
      <c r="I29" s="104">
        <f t="shared" ref="I29" si="12">I28*$L$12</f>
        <v>0</v>
      </c>
      <c r="J29" s="104">
        <f t="shared" ref="J29" si="13">J28*$L$12</f>
        <v>0</v>
      </c>
      <c r="K29" s="104">
        <f t="shared" ref="K29" si="14">K28*$L$12</f>
        <v>0</v>
      </c>
      <c r="L29" s="151"/>
      <c r="M29" s="153"/>
    </row>
    <row r="30" spans="1:14" ht="20.100000000000001" customHeight="1">
      <c r="A30" s="166" t="s">
        <v>67</v>
      </c>
      <c r="B30" s="148" t="str">
        <f>B14</f>
        <v>FABRICAÇÃO GERAL E INSTALAÇÃO DO SISTEMA DE FLOTAÇÃO POR AR DISSOLVIDO 2</v>
      </c>
      <c r="C30" s="103">
        <v>0.1</v>
      </c>
      <c r="D30" s="103">
        <v>0.1</v>
      </c>
      <c r="E30" s="103">
        <v>0.1</v>
      </c>
      <c r="F30" s="103">
        <v>0.1</v>
      </c>
      <c r="G30" s="103">
        <v>0.1</v>
      </c>
      <c r="H30" s="103">
        <v>0.05</v>
      </c>
      <c r="I30" s="103">
        <v>0.05</v>
      </c>
      <c r="J30" s="103">
        <v>0.05</v>
      </c>
      <c r="K30" s="103">
        <v>0.15</v>
      </c>
      <c r="L30" s="150">
        <f>L14</f>
        <v>4217284</v>
      </c>
      <c r="M30" s="152">
        <f>L30/$L$17</f>
        <v>0.71746969545402894</v>
      </c>
      <c r="N30" s="102">
        <f>K30+J30+I30+H30+G30+F30+E30+D30+C30+K14+J14+I14+H14+G14+F14+E14+D14+C14</f>
        <v>1</v>
      </c>
    </row>
    <row r="31" spans="1:14" ht="20.100000000000001" customHeight="1">
      <c r="A31" s="160"/>
      <c r="B31" s="149"/>
      <c r="C31" s="104">
        <f>C30*$L$14</f>
        <v>421728.4</v>
      </c>
      <c r="D31" s="104">
        <f t="shared" ref="D31:K31" si="15">D30*$L$14</f>
        <v>421728.4</v>
      </c>
      <c r="E31" s="104">
        <f t="shared" si="15"/>
        <v>421728.4</v>
      </c>
      <c r="F31" s="104">
        <f t="shared" si="15"/>
        <v>421728.4</v>
      </c>
      <c r="G31" s="104">
        <f t="shared" si="15"/>
        <v>421728.4</v>
      </c>
      <c r="H31" s="104">
        <f t="shared" si="15"/>
        <v>210864.2</v>
      </c>
      <c r="I31" s="104">
        <f t="shared" si="15"/>
        <v>210864.2</v>
      </c>
      <c r="J31" s="104">
        <f t="shared" si="15"/>
        <v>210864.2</v>
      </c>
      <c r="K31" s="104">
        <f t="shared" si="15"/>
        <v>632592.6</v>
      </c>
      <c r="L31" s="151"/>
      <c r="M31" s="153"/>
    </row>
    <row r="32" spans="1:14" ht="20.100000000000001" customHeight="1">
      <c r="A32" s="105"/>
      <c r="B32" s="106"/>
      <c r="C32" s="107"/>
      <c r="D32" s="107"/>
      <c r="E32" s="107"/>
      <c r="F32" s="107"/>
      <c r="G32" s="107"/>
      <c r="H32" s="107"/>
      <c r="I32" s="107"/>
      <c r="J32" s="107"/>
      <c r="K32" s="107"/>
      <c r="L32" s="108"/>
      <c r="M32" s="109"/>
    </row>
    <row r="33" spans="1:13" ht="20.100000000000001" customHeight="1">
      <c r="A33" s="154" t="s">
        <v>58</v>
      </c>
      <c r="B33" s="154"/>
      <c r="C33" s="111">
        <f>C31+C29</f>
        <v>421728.4</v>
      </c>
      <c r="D33" s="111">
        <f t="shared" ref="D33:K33" si="16">D31+D29</f>
        <v>421728.4</v>
      </c>
      <c r="E33" s="111">
        <f t="shared" si="16"/>
        <v>421728.4</v>
      </c>
      <c r="F33" s="111">
        <f t="shared" si="16"/>
        <v>421728.4</v>
      </c>
      <c r="G33" s="111">
        <f t="shared" si="16"/>
        <v>421728.4</v>
      </c>
      <c r="H33" s="111">
        <f t="shared" si="16"/>
        <v>210864.2</v>
      </c>
      <c r="I33" s="111">
        <f t="shared" si="16"/>
        <v>210864.2</v>
      </c>
      <c r="J33" s="111">
        <f t="shared" si="16"/>
        <v>210864.2</v>
      </c>
      <c r="K33" s="111">
        <f t="shared" si="16"/>
        <v>632592.6</v>
      </c>
      <c r="L33" s="155">
        <f>L30+L28</f>
        <v>5877996</v>
      </c>
      <c r="M33" s="157">
        <f>M30+M28</f>
        <v>1</v>
      </c>
    </row>
    <row r="34" spans="1:13" ht="20.100000000000001" customHeight="1">
      <c r="A34" s="154"/>
      <c r="B34" s="154"/>
      <c r="C34" s="111">
        <f>C33+K18</f>
        <v>2925897.1999999997</v>
      </c>
      <c r="D34" s="111">
        <f>C34+D33</f>
        <v>3347625.5999999996</v>
      </c>
      <c r="E34" s="111">
        <f t="shared" ref="E34:K34" si="17">D34+E33</f>
        <v>3769353.9999999995</v>
      </c>
      <c r="F34" s="111">
        <f t="shared" si="17"/>
        <v>4191082.3999999994</v>
      </c>
      <c r="G34" s="111">
        <f t="shared" si="17"/>
        <v>4612810.8</v>
      </c>
      <c r="H34" s="111">
        <f t="shared" si="17"/>
        <v>4823675</v>
      </c>
      <c r="I34" s="111">
        <f t="shared" si="17"/>
        <v>5034539.2</v>
      </c>
      <c r="J34" s="111">
        <f t="shared" si="17"/>
        <v>5245403.4000000004</v>
      </c>
      <c r="K34" s="111">
        <f t="shared" si="17"/>
        <v>5877996</v>
      </c>
      <c r="L34" s="156"/>
      <c r="M34" s="158"/>
    </row>
    <row r="35" spans="1:13" ht="20.100000000000001" customHeight="1"/>
    <row r="36" spans="1:13" ht="20.100000000000001" customHeight="1"/>
    <row r="37" spans="1:13">
      <c r="A37" s="143" t="e">
        <f>#REF!</f>
        <v>#REF!</v>
      </c>
      <c r="B37" s="143"/>
      <c r="C37" s="143"/>
      <c r="D37" s="143"/>
      <c r="E37" s="143"/>
      <c r="F37" s="143"/>
      <c r="G37" s="143"/>
      <c r="H37" s="143"/>
      <c r="I37" s="143"/>
      <c r="J37" s="143"/>
      <c r="K37" s="143"/>
      <c r="L37" s="143"/>
      <c r="M37" s="143"/>
    </row>
  </sheetData>
  <mergeCells count="37">
    <mergeCell ref="M17:M18"/>
    <mergeCell ref="L17:L18"/>
    <mergeCell ref="A17:B18"/>
    <mergeCell ref="A14:A15"/>
    <mergeCell ref="B14:B15"/>
    <mergeCell ref="L14:L15"/>
    <mergeCell ref="M14:M15"/>
    <mergeCell ref="B1:M1"/>
    <mergeCell ref="A5:M5"/>
    <mergeCell ref="A8:K8"/>
    <mergeCell ref="A10:A11"/>
    <mergeCell ref="B10:B11"/>
    <mergeCell ref="C10:K10"/>
    <mergeCell ref="L10:L11"/>
    <mergeCell ref="M10:M11"/>
    <mergeCell ref="A12:A13"/>
    <mergeCell ref="B12:B13"/>
    <mergeCell ref="L12:L13"/>
    <mergeCell ref="M12:M13"/>
    <mergeCell ref="A37:M37"/>
    <mergeCell ref="A21:M21"/>
    <mergeCell ref="A26:A27"/>
    <mergeCell ref="B26:B27"/>
    <mergeCell ref="C26:K26"/>
    <mergeCell ref="L26:L27"/>
    <mergeCell ref="M26:M27"/>
    <mergeCell ref="A28:A29"/>
    <mergeCell ref="B28:B29"/>
    <mergeCell ref="L28:L29"/>
    <mergeCell ref="M28:M29"/>
    <mergeCell ref="A30:A31"/>
    <mergeCell ref="B30:B31"/>
    <mergeCell ref="L30:L31"/>
    <mergeCell ref="M30:M31"/>
    <mergeCell ref="A33:B34"/>
    <mergeCell ref="L33:L34"/>
    <mergeCell ref="M33:M34"/>
  </mergeCells>
  <conditionalFormatting sqref="C12:K12">
    <cfRule type="notContainsBlanks" dxfId="7" priority="16">
      <formula>LEN(TRIM(C12))&gt;0</formula>
    </cfRule>
  </conditionalFormatting>
  <conditionalFormatting sqref="C28:J28">
    <cfRule type="notContainsBlanks" dxfId="6" priority="4">
      <formula>LEN(TRIM(C28))&gt;0</formula>
    </cfRule>
  </conditionalFormatting>
  <conditionalFormatting sqref="K28">
    <cfRule type="notContainsBlanks" dxfId="5" priority="3">
      <formula>LEN(TRIM(K28))&gt;0</formula>
    </cfRule>
  </conditionalFormatting>
  <conditionalFormatting sqref="C14:K14">
    <cfRule type="notContainsBlanks" dxfId="4" priority="2">
      <formula>LEN(TRIM(C14))&gt;0</formula>
    </cfRule>
  </conditionalFormatting>
  <conditionalFormatting sqref="C30:K30">
    <cfRule type="notContainsBlanks" dxfId="3" priority="1">
      <formula>LEN(TRIM(C30))&gt;0</formula>
    </cfRule>
  </conditionalFormatting>
  <printOptions horizontalCentered="1"/>
  <pageMargins left="0.78740157480314965" right="0.78740157480314965" top="0.39370078740157483" bottom="0.39370078740157483" header="0.31496062992125984" footer="0.31496062992125984"/>
  <pageSetup paperSize="8" scale="73" fitToHeight="0" orientation="landscape" r:id="rId1"/>
  <headerFooter>
    <oddHeader>&amp;A</oddHeader>
    <oddFooter>Página &amp;P de &amp;N</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1F4FF"/>
    <pageSetUpPr fitToPage="1"/>
  </sheetPr>
  <dimension ref="A1:H85"/>
  <sheetViews>
    <sheetView tabSelected="1" view="pageBreakPreview" zoomScale="115" zoomScaleNormal="100" zoomScaleSheetLayoutView="115" workbookViewId="0">
      <selection activeCell="J49" sqref="J49"/>
    </sheetView>
  </sheetViews>
  <sheetFormatPr defaultRowHeight="12.75"/>
  <cols>
    <col min="1" max="1" width="13.28515625" style="1" bestFit="1" customWidth="1"/>
    <col min="2" max="3" width="20.7109375" style="1" customWidth="1"/>
    <col min="4" max="4" width="11.5703125" style="43" customWidth="1"/>
    <col min="5" max="5" width="3.85546875" style="1" customWidth="1"/>
    <col min="6" max="8" width="13.28515625" style="1" customWidth="1"/>
  </cols>
  <sheetData>
    <row r="1" spans="1:8" ht="113.25" customHeight="1" thickBot="1">
      <c r="A1" s="20"/>
      <c r="B1" s="168" t="s">
        <v>65</v>
      </c>
      <c r="C1" s="168"/>
      <c r="D1" s="168"/>
      <c r="E1" s="168"/>
      <c r="F1" s="168"/>
      <c r="G1" s="168"/>
      <c r="H1" s="168"/>
    </row>
    <row r="2" spans="1:8" ht="14.25">
      <c r="A2" s="21"/>
      <c r="B2" s="7"/>
      <c r="C2" s="7"/>
      <c r="D2" s="7"/>
      <c r="E2" s="7"/>
      <c r="F2" s="7"/>
      <c r="G2" s="7"/>
      <c r="H2" s="7"/>
    </row>
    <row r="3" spans="1:8" ht="14.25" customHeight="1">
      <c r="A3" s="201"/>
      <c r="B3" s="201"/>
      <c r="C3" s="201"/>
      <c r="D3" s="201"/>
      <c r="E3" s="201"/>
      <c r="F3" s="201"/>
      <c r="G3" s="201"/>
      <c r="H3" s="201"/>
    </row>
    <row r="4" spans="1:8" ht="15">
      <c r="A4" s="201"/>
      <c r="B4" s="201"/>
      <c r="C4" s="201"/>
      <c r="D4" s="201"/>
      <c r="E4" s="201"/>
      <c r="F4" s="201"/>
      <c r="G4" s="201"/>
      <c r="H4" s="201"/>
    </row>
    <row r="5" spans="1:8" ht="15">
      <c r="A5" s="201" t="s">
        <v>64</v>
      </c>
      <c r="B5" s="201"/>
      <c r="C5" s="201"/>
      <c r="D5" s="201"/>
      <c r="E5" s="201"/>
      <c r="F5" s="201"/>
      <c r="G5" s="201"/>
      <c r="H5" s="201"/>
    </row>
    <row r="6" spans="1:8">
      <c r="A6" s="181"/>
      <c r="B6" s="181"/>
      <c r="C6" s="181"/>
      <c r="D6" s="181"/>
      <c r="E6" s="181"/>
      <c r="F6" s="181"/>
      <c r="G6" s="181"/>
      <c r="H6" s="181"/>
    </row>
    <row r="7" spans="1:8" ht="14.25">
      <c r="A7" s="21"/>
      <c r="B7" s="7"/>
      <c r="C7" s="7"/>
      <c r="D7" s="7"/>
      <c r="E7" s="7"/>
      <c r="F7" s="7"/>
      <c r="G7" s="7"/>
      <c r="H7" s="7"/>
    </row>
    <row r="8" spans="1:8">
      <c r="A8" s="8" t="s">
        <v>26</v>
      </c>
      <c r="B8" s="9"/>
      <c r="C8" s="10"/>
      <c r="D8" s="10"/>
      <c r="E8" s="22"/>
      <c r="F8" s="22"/>
      <c r="G8" s="22"/>
      <c r="H8" s="23"/>
    </row>
    <row r="9" spans="1:8">
      <c r="A9" s="169" t="str">
        <f>Orçamento!A4</f>
        <v>FLOTADOR 1 - REFORMA PARCIAL</v>
      </c>
      <c r="B9" s="170"/>
      <c r="C9" s="170"/>
      <c r="D9" s="170"/>
      <c r="E9" s="170"/>
      <c r="F9" s="170"/>
      <c r="G9" s="170"/>
      <c r="H9" s="171"/>
    </row>
    <row r="10" spans="1:8">
      <c r="A10" s="169" t="str">
        <f>Orçamento!A5</f>
        <v xml:space="preserve">FLOTADOR 2 - FABRICAÇÃO GERAL E INSTALAÇÃO DE TODO O SISTEMA DE FLOTAÇÃO POR AR DISSOLVIDO </v>
      </c>
      <c r="B10" s="170"/>
      <c r="C10" s="170"/>
      <c r="D10" s="170"/>
      <c r="E10" s="170"/>
      <c r="F10" s="170"/>
      <c r="G10" s="170"/>
      <c r="H10" s="171"/>
    </row>
    <row r="11" spans="1:8" ht="14.25">
      <c r="A11" s="24"/>
      <c r="B11" s="7"/>
      <c r="C11" s="7"/>
      <c r="D11" s="7"/>
      <c r="E11" s="7"/>
      <c r="F11" s="7"/>
      <c r="G11" s="7"/>
      <c r="H11" s="7"/>
    </row>
    <row r="12" spans="1:8" ht="14.25">
      <c r="A12" s="8" t="s">
        <v>21</v>
      </c>
      <c r="B12" s="9"/>
      <c r="C12" s="10"/>
      <c r="D12" s="10"/>
      <c r="E12" s="7"/>
      <c r="F12" s="25"/>
      <c r="G12" s="11" t="s">
        <v>24</v>
      </c>
      <c r="H12" s="12" t="s">
        <v>23</v>
      </c>
    </row>
    <row r="13" spans="1:8">
      <c r="A13" s="169" t="str">
        <f>Orçamento!A8</f>
        <v>ESTAÇÃO DE TRATAMENTO DE ESGOTO MONJOLINHO</v>
      </c>
      <c r="B13" s="170"/>
      <c r="C13" s="170"/>
      <c r="D13" s="170"/>
      <c r="E13" s="170"/>
      <c r="F13" s="171"/>
      <c r="G13" s="26">
        <f>Orçamento!C8</f>
        <v>46054</v>
      </c>
      <c r="H13" s="13">
        <v>0</v>
      </c>
    </row>
    <row r="14" spans="1:8">
      <c r="A14" s="2"/>
      <c r="B14" s="2"/>
      <c r="C14" s="2"/>
      <c r="D14" s="19"/>
      <c r="E14" s="2"/>
      <c r="F14" s="2"/>
      <c r="G14" s="2"/>
      <c r="H14" s="2"/>
    </row>
    <row r="15" spans="1:8">
      <c r="A15" s="186" t="s">
        <v>27</v>
      </c>
      <c r="B15" s="187"/>
      <c r="C15" s="187"/>
      <c r="D15" s="187"/>
      <c r="E15" s="187"/>
      <c r="F15" s="187"/>
      <c r="G15" s="187"/>
      <c r="H15" s="27">
        <v>1</v>
      </c>
    </row>
    <row r="16" spans="1:8">
      <c r="A16" s="188" t="s">
        <v>28</v>
      </c>
      <c r="B16" s="189"/>
      <c r="C16" s="189"/>
      <c r="D16" s="189"/>
      <c r="E16" s="189"/>
      <c r="F16" s="189"/>
      <c r="G16" s="189"/>
      <c r="H16" s="28">
        <v>0.02</v>
      </c>
    </row>
    <row r="17" spans="1:8">
      <c r="A17" s="29"/>
      <c r="B17" s="29"/>
      <c r="C17" s="29"/>
      <c r="D17" s="29"/>
      <c r="E17" s="29"/>
      <c r="F17" s="29"/>
      <c r="G17" s="29"/>
      <c r="H17" s="30"/>
    </row>
    <row r="18" spans="1:8">
      <c r="A18" s="2"/>
      <c r="B18" s="2"/>
      <c r="C18" s="2"/>
      <c r="D18" s="19"/>
      <c r="E18" s="2"/>
      <c r="F18" s="2"/>
      <c r="G18" s="2"/>
      <c r="H18" s="2"/>
    </row>
    <row r="19" spans="1:8" ht="18">
      <c r="A19" s="190" t="s">
        <v>22</v>
      </c>
      <c r="B19" s="191"/>
      <c r="C19" s="191"/>
      <c r="D19" s="191"/>
      <c r="E19" s="191"/>
      <c r="F19" s="191"/>
      <c r="G19" s="191"/>
      <c r="H19" s="192"/>
    </row>
    <row r="20" spans="1:8">
      <c r="A20" s="2"/>
      <c r="B20" s="2"/>
      <c r="C20" s="2"/>
      <c r="D20" s="19"/>
      <c r="E20" s="2"/>
      <c r="F20" s="2"/>
      <c r="G20" s="2"/>
      <c r="H20" s="2"/>
    </row>
    <row r="21" spans="1:8">
      <c r="A21" s="8" t="s">
        <v>29</v>
      </c>
      <c r="B21" s="2"/>
      <c r="C21" s="2"/>
      <c r="D21" s="19"/>
      <c r="E21" s="2"/>
      <c r="F21" s="193" t="s">
        <v>30</v>
      </c>
      <c r="G21" s="193"/>
      <c r="H21" s="194"/>
    </row>
    <row r="22" spans="1:8">
      <c r="A22" s="195" t="s">
        <v>11</v>
      </c>
      <c r="B22" s="196"/>
      <c r="C22" s="196"/>
      <c r="D22" s="196"/>
      <c r="E22" s="196"/>
      <c r="F22" s="196"/>
      <c r="G22" s="196"/>
      <c r="H22" s="197"/>
    </row>
    <row r="23" spans="1:8">
      <c r="A23" s="2"/>
      <c r="B23" s="2"/>
      <c r="C23" s="2"/>
      <c r="D23" s="19"/>
      <c r="E23" s="2"/>
      <c r="F23" s="2"/>
      <c r="G23" s="2"/>
      <c r="H23" s="2"/>
    </row>
    <row r="24" spans="1:8">
      <c r="A24" s="198" t="s">
        <v>31</v>
      </c>
      <c r="B24" s="198"/>
      <c r="C24" s="198"/>
      <c r="D24" s="198"/>
      <c r="E24" s="4"/>
      <c r="F24" s="199" t="s">
        <v>32</v>
      </c>
      <c r="G24" s="199"/>
      <c r="H24" s="199"/>
    </row>
    <row r="25" spans="1:8">
      <c r="A25" s="44" t="s">
        <v>33</v>
      </c>
      <c r="B25" s="200" t="s">
        <v>34</v>
      </c>
      <c r="C25" s="200"/>
      <c r="D25" s="44" t="s">
        <v>2</v>
      </c>
      <c r="E25" s="2"/>
      <c r="F25" s="44" t="s">
        <v>8</v>
      </c>
      <c r="G25" s="44" t="s">
        <v>3</v>
      </c>
      <c r="H25" s="44" t="s">
        <v>35</v>
      </c>
    </row>
    <row r="26" spans="1:8">
      <c r="A26" s="32" t="s">
        <v>36</v>
      </c>
      <c r="B26" s="185" t="s">
        <v>4</v>
      </c>
      <c r="C26" s="185"/>
      <c r="D26" s="33">
        <v>0.05</v>
      </c>
      <c r="E26" s="2"/>
      <c r="F26" s="34">
        <f>VLOOKUP($A$22,AC,2,0)</f>
        <v>0.03</v>
      </c>
      <c r="G26" s="34">
        <f>VLOOKUP($A$22,AC,3,0)</f>
        <v>0.04</v>
      </c>
      <c r="H26" s="34">
        <f>VLOOKUP($A$22,AC,4,0)</f>
        <v>5.5E-2</v>
      </c>
    </row>
    <row r="27" spans="1:8">
      <c r="A27" s="19" t="s">
        <v>37</v>
      </c>
      <c r="B27" s="182" t="s">
        <v>38</v>
      </c>
      <c r="C27" s="182"/>
      <c r="D27" s="31">
        <v>0.01</v>
      </c>
      <c r="E27" s="2"/>
      <c r="F27" s="45">
        <f>VLOOKUP($A$22,SG,2,0)</f>
        <v>8.0000000000000002E-3</v>
      </c>
      <c r="G27" s="45">
        <f>VLOOKUP($A$22,SG,3,0)</f>
        <v>8.0000000000000002E-3</v>
      </c>
      <c r="H27" s="45">
        <f>VLOOKUP($A$22,SG,4,0)</f>
        <v>0.01</v>
      </c>
    </row>
    <row r="28" spans="1:8">
      <c r="A28" s="32" t="s">
        <v>39</v>
      </c>
      <c r="B28" s="185" t="s">
        <v>5</v>
      </c>
      <c r="C28" s="185"/>
      <c r="D28" s="33">
        <v>1.2699999999999999E-2</v>
      </c>
      <c r="E28" s="2"/>
      <c r="F28" s="34">
        <f>VLOOKUP($A$22,RISCO,2,0)</f>
        <v>9.7000000000000003E-3</v>
      </c>
      <c r="G28" s="34">
        <f>VLOOKUP($A$22,RISCO,3,0)</f>
        <v>1.2699999999999999E-2</v>
      </c>
      <c r="H28" s="34">
        <f>VLOOKUP($A$22,RISCO,4,0)</f>
        <v>1.2699999999999999E-2</v>
      </c>
    </row>
    <row r="29" spans="1:8">
      <c r="A29" s="19" t="s">
        <v>40</v>
      </c>
      <c r="B29" s="182" t="s">
        <v>41</v>
      </c>
      <c r="C29" s="182"/>
      <c r="D29" s="31">
        <v>1.2500000000000001E-2</v>
      </c>
      <c r="E29" s="2"/>
      <c r="F29" s="45">
        <f>VLOOKUP($A$22,DF,2,0)</f>
        <v>5.8999999999999999E-3</v>
      </c>
      <c r="G29" s="45">
        <f>VLOOKUP($A$22,DF,3,0)</f>
        <v>1.23E-2</v>
      </c>
      <c r="H29" s="45">
        <f>VLOOKUP($A$22,DF,4,0)</f>
        <v>1.3899999999999999E-2</v>
      </c>
    </row>
    <row r="30" spans="1:8">
      <c r="A30" s="32" t="s">
        <v>42</v>
      </c>
      <c r="B30" s="185" t="s">
        <v>6</v>
      </c>
      <c r="C30" s="185"/>
      <c r="D30" s="36">
        <v>8.5900000000000004E-2</v>
      </c>
      <c r="E30" s="2"/>
      <c r="F30" s="34">
        <f>VLOOKUP($A$22,LUCRO,2,0)</f>
        <v>6.1600000000000002E-2</v>
      </c>
      <c r="G30" s="34">
        <f>VLOOKUP($A$22,LUCRO,3,0)</f>
        <v>7.3999999999999996E-2</v>
      </c>
      <c r="H30" s="34">
        <f>VLOOKUP($A$22,LUCRO,4,0)</f>
        <v>8.9599999999999999E-2</v>
      </c>
    </row>
    <row r="31" spans="1:8">
      <c r="A31" s="19" t="s">
        <v>43</v>
      </c>
      <c r="B31" s="182" t="s">
        <v>44</v>
      </c>
      <c r="C31" s="182"/>
      <c r="D31" s="35">
        <v>3.6499999999999998E-2</v>
      </c>
      <c r="E31" s="2"/>
      <c r="F31" s="45">
        <v>3.6499999999999998E-2</v>
      </c>
      <c r="G31" s="45">
        <v>3.6499999999999998E-2</v>
      </c>
      <c r="H31" s="45">
        <v>3.6499999999999998E-2</v>
      </c>
    </row>
    <row r="32" spans="1:8">
      <c r="A32" s="32" t="s">
        <v>45</v>
      </c>
      <c r="B32" s="185" t="s">
        <v>46</v>
      </c>
      <c r="C32" s="185"/>
      <c r="D32" s="36">
        <f>H16*H15</f>
        <v>0.02</v>
      </c>
      <c r="E32" s="2"/>
      <c r="F32" s="34">
        <v>0</v>
      </c>
      <c r="G32" s="34">
        <v>2.5000000000000001E-2</v>
      </c>
      <c r="H32" s="34">
        <v>0.05</v>
      </c>
    </row>
    <row r="33" spans="1:8">
      <c r="A33" s="19" t="s">
        <v>47</v>
      </c>
      <c r="B33" s="182" t="s">
        <v>48</v>
      </c>
      <c r="C33" s="182"/>
      <c r="D33" s="35">
        <v>4.4999999999999998E-2</v>
      </c>
      <c r="E33" s="2"/>
      <c r="F33" s="45">
        <v>0</v>
      </c>
      <c r="G33" s="45">
        <v>4.4999999999999998E-2</v>
      </c>
      <c r="H33" s="45">
        <v>4.4999999999999998E-2</v>
      </c>
    </row>
    <row r="34" spans="1:8">
      <c r="A34" s="37" t="s">
        <v>7</v>
      </c>
      <c r="B34" s="38" t="s">
        <v>49</v>
      </c>
      <c r="C34" s="37"/>
      <c r="D34" s="39">
        <f>ROUND((((1+D26+D27+D28)*(1+D29)*(1+D30)/(1-(D31+D32)))-1),4)</f>
        <v>0.25</v>
      </c>
      <c r="E34" s="2"/>
      <c r="F34" s="40">
        <f>VLOOKUP($A$22,VALOR_BDI,2,FALSE)</f>
        <v>0.2034</v>
      </c>
      <c r="G34" s="40">
        <f>VLOOKUP($A$22,VALOR_BDI,3,FALSE)</f>
        <v>0.22120000000000001</v>
      </c>
      <c r="H34" s="40">
        <f>VLOOKUP($A$22,VALOR_BDI,4,FALSE)</f>
        <v>0.25</v>
      </c>
    </row>
    <row r="35" spans="1:8" ht="15.75" customHeight="1">
      <c r="A35" s="46" t="s">
        <v>7</v>
      </c>
      <c r="B35" s="47" t="s">
        <v>50</v>
      </c>
      <c r="C35" s="46"/>
      <c r="D35" s="48">
        <f>ROUND((((1+D26+D27+D28)*(1+D29)*(1+D30)/(1-(D31+D32+D33)))-1),4)</f>
        <v>0.31259999999999999</v>
      </c>
      <c r="E35" s="2"/>
      <c r="F35" s="183"/>
      <c r="G35" s="183"/>
      <c r="H35" s="183"/>
    </row>
    <row r="36" spans="1:8">
      <c r="A36" s="41" t="str">
        <f>IF(AND([4]DADOS!D52=FALSE,[4]DADOS!D53=FALSE),"S E L E C I O N E   U M   B D I !",IF(AND([4]DADOS!D52=TRUE,[4]DADOS!D53=FALSE),CONCATENATE("O VALOR DO BDI 1 ADOTADO É: ",D34*100,"%."),IF(AND([4]DADOS!D52=FALSE,[4]DADOS!D53=TRUE),CONCATENATE("O VALOR DO BDI ADOTADO É: ",D35*100,"%."),"S E L E C I O N E   A P E N A S   U M A   O P Ç Ã O   D E   B D I !")))</f>
        <v>O VALOR DO BDI 1 ADOTADO É: 25%.</v>
      </c>
      <c r="B36" s="2"/>
      <c r="C36" s="2"/>
      <c r="D36" s="19"/>
      <c r="E36" s="2"/>
      <c r="F36" s="184" t="s">
        <v>30</v>
      </c>
      <c r="G36" s="184"/>
      <c r="H36" s="184"/>
    </row>
    <row r="37" spans="1:8">
      <c r="A37" s="41"/>
      <c r="B37" s="2"/>
      <c r="C37" s="2"/>
      <c r="D37" s="19"/>
      <c r="E37" s="2"/>
      <c r="F37" s="42"/>
      <c r="G37" s="42"/>
      <c r="H37" s="42"/>
    </row>
    <row r="38" spans="1:8">
      <c r="A38" s="176" t="s">
        <v>51</v>
      </c>
      <c r="B38" s="176"/>
      <c r="C38" s="176"/>
      <c r="D38" s="176"/>
      <c r="E38" s="176"/>
      <c r="F38" s="176"/>
      <c r="G38" s="176"/>
      <c r="H38" s="176"/>
    </row>
    <row r="39" spans="1:8">
      <c r="A39" s="2"/>
      <c r="B39" s="2"/>
      <c r="C39" s="2"/>
      <c r="D39" s="19"/>
      <c r="E39" s="2"/>
      <c r="F39" s="2"/>
      <c r="G39" s="2"/>
      <c r="H39" s="2"/>
    </row>
    <row r="40" spans="1:8">
      <c r="A40" s="2"/>
      <c r="B40" s="2"/>
      <c r="C40" s="2"/>
      <c r="D40" s="19"/>
      <c r="E40" s="2"/>
      <c r="F40" s="2"/>
      <c r="G40" s="2"/>
      <c r="H40" s="2"/>
    </row>
    <row r="41" spans="1:8">
      <c r="A41" s="2"/>
      <c r="B41" s="2"/>
      <c r="C41" s="2"/>
      <c r="D41" s="19"/>
      <c r="E41" s="2"/>
      <c r="F41" s="2"/>
      <c r="G41" s="2"/>
      <c r="H41" s="2"/>
    </row>
    <row r="42" spans="1:8">
      <c r="A42" s="2"/>
      <c r="B42" s="2"/>
      <c r="C42" s="2"/>
      <c r="D42" s="19"/>
      <c r="E42" s="2"/>
      <c r="F42" s="2"/>
      <c r="G42" s="2"/>
      <c r="H42" s="2"/>
    </row>
    <row r="43" spans="1:8" ht="30" customHeight="1">
      <c r="A43" s="177" t="str">
        <f>CONCATENATE("Declaramos para os devidos fins que, conforme legislação municipal, a base de cálculo deste tipo de obra corresponde à ",H15*100,"%, com a respectiva alíquota de ",H16*100,"%.")</f>
        <v>Declaramos para os devidos fins que, conforme legislação municipal, a base de cálculo deste tipo de obra corresponde à 100%, com a respectiva alíquota de 2%.</v>
      </c>
      <c r="B43" s="178"/>
      <c r="C43" s="178"/>
      <c r="D43" s="178"/>
      <c r="E43" s="178"/>
      <c r="F43" s="178"/>
      <c r="G43" s="178"/>
      <c r="H43" s="179"/>
    </row>
    <row r="45" spans="1:8" ht="30" customHeight="1">
      <c r="A45" s="180" t="s">
        <v>52</v>
      </c>
      <c r="B45" s="178"/>
      <c r="C45" s="178"/>
      <c r="D45" s="178"/>
      <c r="E45" s="178"/>
      <c r="F45" s="178"/>
      <c r="G45" s="178"/>
      <c r="H45" s="179"/>
    </row>
    <row r="46" spans="1:8">
      <c r="A46" s="2"/>
      <c r="B46" s="2"/>
      <c r="C46" s="2"/>
      <c r="D46" s="19"/>
      <c r="E46" s="2"/>
      <c r="F46" s="2"/>
      <c r="G46" s="2"/>
      <c r="H46" s="2"/>
    </row>
    <row r="48" spans="1:8">
      <c r="A48" s="2"/>
      <c r="B48" s="2"/>
      <c r="C48" s="2"/>
      <c r="D48" s="19"/>
      <c r="E48" s="2"/>
      <c r="F48" s="2"/>
      <c r="G48" s="2"/>
      <c r="H48" s="2"/>
    </row>
    <row r="49" spans="1:8">
      <c r="A49" s="2"/>
      <c r="B49" s="2"/>
      <c r="C49" s="2"/>
      <c r="D49" s="19"/>
      <c r="E49" s="2"/>
      <c r="F49" s="2"/>
      <c r="G49" s="2"/>
      <c r="H49" s="2"/>
    </row>
    <row r="50" spans="1:8">
      <c r="A50" s="2"/>
      <c r="B50" s="2"/>
      <c r="C50" s="2"/>
      <c r="D50" s="19"/>
      <c r="E50" s="2"/>
      <c r="F50" s="2"/>
      <c r="G50" s="2"/>
      <c r="H50" s="2"/>
    </row>
    <row r="51" spans="1:8">
      <c r="A51" s="2"/>
      <c r="B51" s="2"/>
      <c r="C51" s="2"/>
      <c r="D51" s="19"/>
      <c r="E51" s="2"/>
      <c r="F51" s="2"/>
      <c r="G51" s="2"/>
      <c r="H51" s="2"/>
    </row>
    <row r="83" spans="4:4">
      <c r="D83" s="1"/>
    </row>
    <row r="84" spans="4:4">
      <c r="D84" s="1"/>
    </row>
    <row r="85" spans="4:4">
      <c r="D85" s="1"/>
    </row>
  </sheetData>
  <mergeCells count="29">
    <mergeCell ref="F21:H21"/>
    <mergeCell ref="A22:H22"/>
    <mergeCell ref="A24:D24"/>
    <mergeCell ref="F24:H24"/>
    <mergeCell ref="B25:C25"/>
    <mergeCell ref="B1:H1"/>
    <mergeCell ref="A10:H10"/>
    <mergeCell ref="A13:F13"/>
    <mergeCell ref="A15:G15"/>
    <mergeCell ref="A16:G16"/>
    <mergeCell ref="A3:H3"/>
    <mergeCell ref="A4:H4"/>
    <mergeCell ref="A5:H5"/>
    <mergeCell ref="A38:H38"/>
    <mergeCell ref="A43:H43"/>
    <mergeCell ref="A45:H45"/>
    <mergeCell ref="A6:H6"/>
    <mergeCell ref="B33:C33"/>
    <mergeCell ref="F35:H35"/>
    <mergeCell ref="F36:H36"/>
    <mergeCell ref="B27:C27"/>
    <mergeCell ref="B28:C28"/>
    <mergeCell ref="B29:C29"/>
    <mergeCell ref="B30:C30"/>
    <mergeCell ref="B31:C31"/>
    <mergeCell ref="B32:C32"/>
    <mergeCell ref="A9:H9"/>
    <mergeCell ref="B26:C26"/>
    <mergeCell ref="A19:H19"/>
  </mergeCells>
  <conditionalFormatting sqref="D26:D33">
    <cfRule type="cellIs" dxfId="2" priority="3" operator="notBetween">
      <formula>$F26</formula>
      <formula>$H26</formula>
    </cfRule>
  </conditionalFormatting>
  <conditionalFormatting sqref="D34">
    <cfRule type="cellIs" dxfId="1" priority="4" operator="notBetween">
      <formula>$F$34</formula>
      <formula>$H34</formula>
    </cfRule>
  </conditionalFormatting>
  <conditionalFormatting sqref="A36:D37">
    <cfRule type="expression" dxfId="0" priority="5">
      <formula>OR($A$36="S E L E C I O N E   U M   B D I !",$A$36="S E L E C I O N E   A P E N A S   U M A   O P Ç Ã O   D E   B D I !")</formula>
    </cfRule>
  </conditionalFormatting>
  <dataValidations count="1">
    <dataValidation type="list" allowBlank="1" showInputMessage="1" showErrorMessage="1" sqref="A22">
      <formula1>TIP_OBRA</formula1>
    </dataValidation>
  </dataValidations>
  <printOptions horizontalCentered="1"/>
  <pageMargins left="0.78740157480314965" right="0.78740157480314965" top="0.78740157480314965" bottom="0.39370078740157483" header="0.31496062992125984" footer="0.31496062992125984"/>
  <pageSetup paperSize="9" scale="79" fitToHeight="0" orientation="portrait" r:id="rId1"/>
  <headerFooter>
    <oddHeader>&amp;A</oddHeader>
    <oddFooter>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macro="[4]!Clique1_BDI">
                <anchor moveWithCells="1">
                  <from>
                    <xdr:col>0</xdr:col>
                    <xdr:colOff>47625</xdr:colOff>
                    <xdr:row>33</xdr:row>
                    <xdr:rowOff>0</xdr:rowOff>
                  </from>
                  <to>
                    <xdr:col>0</xdr:col>
                    <xdr:colOff>314325</xdr:colOff>
                    <xdr:row>34</xdr:row>
                    <xdr:rowOff>47625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0</xdr:col>
                    <xdr:colOff>47625</xdr:colOff>
                    <xdr:row>33</xdr:row>
                    <xdr:rowOff>161925</xdr:rowOff>
                  </from>
                  <to>
                    <xdr:col>0</xdr:col>
                    <xdr:colOff>314325</xdr:colOff>
                    <xdr:row>35</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emplate/>
  <TotalTime>11</TotalTime>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DADOS</vt:lpstr>
      <vt:lpstr>QCI - Modelo não aceito</vt:lpstr>
      <vt:lpstr>Orçamento</vt:lpstr>
      <vt:lpstr>Cronograma</vt:lpstr>
      <vt:lpstr>BDI</vt:lpstr>
      <vt:lpstr>AC</vt:lpstr>
      <vt:lpstr>BDI!Area_de_impressao</vt:lpstr>
      <vt:lpstr>Cronograma!Area_de_impressao</vt:lpstr>
      <vt:lpstr>Orçamento!Area_de_impressao</vt:lpstr>
      <vt:lpstr>'QCI - Modelo não aceito'!Area_de_impressao</vt:lpstr>
      <vt:lpstr>DF</vt:lpstr>
      <vt:lpstr>LUCRO</vt:lpstr>
      <vt:lpstr>RISCO</vt:lpstr>
      <vt:lpstr>SG</vt:lpstr>
      <vt:lpstr>TIP_OBRA</vt:lpstr>
      <vt:lpstr>Orçamento!Titulos_de_impressao</vt:lpstr>
      <vt:lpstr>VALOR_BDI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licitacao002</cp:lastModifiedBy>
  <cp:revision>4</cp:revision>
  <cp:lastPrinted>2026-02-06T16:55:21Z</cp:lastPrinted>
  <dcterms:created xsi:type="dcterms:W3CDTF">2009-09-26T22:55:12Z</dcterms:created>
  <dcterms:modified xsi:type="dcterms:W3CDTF">2026-06-02T13:47:54Z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