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9300" tabRatio="598" activeTab="3"/>
  </bookViews>
  <sheets>
    <sheet name="ORÇAMENTO" sheetId="1" r:id="rId1"/>
    <sheet name="COMPOSIÇÕES EXTRAS" sheetId="2" r:id="rId2"/>
    <sheet name="Cronograma" sheetId="3" r:id="rId3"/>
    <sheet name="BDI" sheetId="4" r:id="rId4"/>
    <sheet name="Plan1" sheetId="5" r:id="rId5"/>
  </sheets>
  <externalReferences>
    <externalReference r:id="rId8"/>
  </externalReferences>
  <definedNames>
    <definedName name="_xlnm.Print_Area" localSheetId="3">'BDI'!$E$8:$P$56</definedName>
    <definedName name="_xlnm.Print_Area" localSheetId="1">'COMPOSIÇÕES EXTRAS'!$A$1:$I$24</definedName>
    <definedName name="_xlnm.Print_Area" localSheetId="2">'Cronograma'!$A$1:$I$41</definedName>
    <definedName name="_xlnm.Print_Area" localSheetId="0">'ORÇAMENTO'!$A$1:$I$70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<sst xmlns="http://schemas.openxmlformats.org/spreadsheetml/2006/main" count="269" uniqueCount="220">
  <si>
    <t>Nº</t>
  </si>
  <si>
    <t>ITEM</t>
  </si>
  <si>
    <t>UNIDADE</t>
  </si>
  <si>
    <t>QUANT.</t>
  </si>
  <si>
    <t>VALOR TOTAL</t>
  </si>
  <si>
    <t>FONTE DO RECURSO</t>
  </si>
  <si>
    <t>FEHIDRO</t>
  </si>
  <si>
    <t>m²</t>
  </si>
  <si>
    <t>m</t>
  </si>
  <si>
    <t>unid.</t>
  </si>
  <si>
    <t>m³</t>
  </si>
  <si>
    <t>Sub total 10</t>
  </si>
  <si>
    <t>TOTAIS</t>
  </si>
  <si>
    <t>RESPONSÁVEL LEGAL (1)</t>
  </si>
  <si>
    <t xml:space="preserve">Responsável Técnico </t>
  </si>
  <si>
    <t>DISCRIMINAÇÃO</t>
  </si>
  <si>
    <t>realizado até</t>
  </si>
  <si>
    <t>A Realizar em (x  ) Mes(es)  (   ) Bimestre(s)  (   ) Trimestre(s)  (   ) Quadrimestre(s)  (   ) Semestre(s)</t>
  </si>
  <si>
    <t>ÚLTIMA</t>
  </si>
  <si>
    <t>Total (em R$)</t>
  </si>
  <si>
    <t>DE  ATIVIDADES</t>
  </si>
  <si>
    <t xml:space="preserve">  /    /     </t>
  </si>
  <si>
    <t>Programação Financeira Preliminar (Preenchida pelo Proponente) - Utilize as colunas ao lado para indicar as parcelas de liberações previstas, conf. o desenvolvimento do empreendimento e/ou o processo licitatório, sendo a última de no mínimo 10% do valor F</t>
  </si>
  <si>
    <t>DESEMBOLSO APROVADO  (Preenchido pelo AgenteTécnico, define número e valor de cada parcela)</t>
  </si>
  <si>
    <t>CONTRAPARTIDA APROVADA  (Preenchido pelo AgenteTécnico, define número e valor de cada parcela))</t>
  </si>
  <si>
    <t>Responsável Técnico</t>
  </si>
  <si>
    <t>Representante Legal Tomador</t>
  </si>
  <si>
    <t>Nome:</t>
  </si>
  <si>
    <t>Eng. Alex Fabiano Ciacci</t>
  </si>
  <si>
    <t>Nome(1):</t>
  </si>
  <si>
    <t>Reg. Profissional:</t>
  </si>
  <si>
    <t>CREA nº 506111965-6</t>
  </si>
  <si>
    <t>Assinatura:</t>
  </si>
  <si>
    <t>Somente no caso do Proponente Tomador onde mais de um Dirigente assina o contrato.</t>
  </si>
  <si>
    <t>Nome(2):</t>
  </si>
  <si>
    <t>RG:</t>
  </si>
  <si>
    <t>Total Geral</t>
  </si>
  <si>
    <t>TOTAL FEHIDRO</t>
  </si>
  <si>
    <t>TOTAL SAAE</t>
  </si>
  <si>
    <t>CONTRAPARTIDA</t>
  </si>
  <si>
    <t>1.</t>
  </si>
  <si>
    <t>CANTEIRO DE OBRA</t>
  </si>
  <si>
    <t>mês</t>
  </si>
  <si>
    <t>2.</t>
  </si>
  <si>
    <t>SERVIÇOS TÉCNICOS</t>
  </si>
  <si>
    <t>3.</t>
  </si>
  <si>
    <t>SERVIÇOS PRELIMINARES</t>
  </si>
  <si>
    <t>4.</t>
  </si>
  <si>
    <t>MOVIMENTO DE TERRA</t>
  </si>
  <si>
    <t>5.</t>
  </si>
  <si>
    <t>ESCORAMENTO</t>
  </si>
  <si>
    <t>9.</t>
  </si>
  <si>
    <t xml:space="preserve">ASSENTAMENTO DE TUBOS  </t>
  </si>
  <si>
    <t>10.</t>
  </si>
  <si>
    <t>REATERRO DA VALA</t>
  </si>
  <si>
    <t>Eng. Alex Fabiano Ciacci CREA nº 5061119656</t>
  </si>
  <si>
    <t>CÓDIGO SINAPI</t>
  </si>
  <si>
    <t>10.1</t>
  </si>
  <si>
    <t>CADASTRO DE ADUTORAS, COLETORES-TRONCO E INTERCEPTORES (ACIMA DIÂM. 500 MM)</t>
  </si>
  <si>
    <t>TELA PLASTICA LARANJA, TIPO TAPUME PARA SINALIZACAO, MALHA RETANGULAR, ROLO 1.20 X 50 M (L X C)</t>
  </si>
  <si>
    <t>M³ x KM</t>
  </si>
  <si>
    <t>BDI</t>
  </si>
  <si>
    <t>4.1</t>
  </si>
  <si>
    <t>4.2</t>
  </si>
  <si>
    <t>SOLO DE BOTA FORA</t>
  </si>
  <si>
    <t xml:space="preserve">CÁLCULO DO BDI  - Obras e Serviços  </t>
  </si>
  <si>
    <t>VALORES ADOTADOS:</t>
  </si>
  <si>
    <t>Min</t>
  </si>
  <si>
    <t>Médio</t>
  </si>
  <si>
    <t>Máx.</t>
  </si>
  <si>
    <t>AC</t>
  </si>
  <si>
    <t>ADMINISTRAÇÃO CENTRAL</t>
  </si>
  <si>
    <t>%</t>
  </si>
  <si>
    <t>DF</t>
  </si>
  <si>
    <t>DESPESAS FINANCEIRAS</t>
  </si>
  <si>
    <t>S + G</t>
  </si>
  <si>
    <t>SEGUROS E GARANTIAS</t>
  </si>
  <si>
    <t>R</t>
  </si>
  <si>
    <t>RISCO</t>
  </si>
  <si>
    <t>ISS (PMNF)</t>
  </si>
  <si>
    <t>I</t>
  </si>
  <si>
    <t>PIS</t>
  </si>
  <si>
    <t>COFINS</t>
  </si>
  <si>
    <t>Desoneração</t>
  </si>
  <si>
    <t xml:space="preserve">TOTAL "C" = </t>
  </si>
  <si>
    <t>L</t>
  </si>
  <si>
    <t>LUCRO</t>
  </si>
  <si>
    <t>FÓRMULA DE CÁLCULO:</t>
  </si>
  <si>
    <t xml:space="preserve">BDI = </t>
  </si>
  <si>
    <t>(1 + AC + S + R + G) x (1 + DF) x (1 + L)</t>
  </si>
  <si>
    <t xml:space="preserve"> -</t>
  </si>
  <si>
    <t>x</t>
  </si>
  <si>
    <t>( 1 - I)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</si>
  <si>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</si>
  <si>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</si>
  <si>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</si>
  <si>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</si>
  <si>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10"/>
        <color indexed="8"/>
        <rFont val="Calibri"/>
        <family val="2"/>
      </rPr>
      <t>" ACORDÃO Nº 2622/2013 - TCU - PLENÁRIO "</t>
    </r>
  </si>
  <si>
    <t>VALOR UNITÁRIO (COM BDI=25%)</t>
  </si>
  <si>
    <t>2.1</t>
  </si>
  <si>
    <t>2.2</t>
  </si>
  <si>
    <t>1.1</t>
  </si>
  <si>
    <t>3.1</t>
  </si>
  <si>
    <t>5.1</t>
  </si>
  <si>
    <t>9.1</t>
  </si>
  <si>
    <t>101124</t>
  </si>
  <si>
    <t>I - 37524</t>
  </si>
  <si>
    <t>3.2</t>
  </si>
  <si>
    <t>SERVIÇOS DE TOPOGRAFIA, LOCACAO, NIVELAMENTO DE EMISSARIO/REDE COLETORA COM AUXILIO DE EQUIPAMENTO TOPOGRAFICO E ADEQUAÇÕES DE PROJETO SE NECESSÁRIO.</t>
  </si>
  <si>
    <t>90747</t>
  </si>
  <si>
    <t>SABESP (MAIO/2021)70010011</t>
  </si>
  <si>
    <t>SABESP (MAIO/2021)70010010</t>
  </si>
  <si>
    <t>101616</t>
  </si>
  <si>
    <t>93379</t>
  </si>
  <si>
    <t>6.</t>
  </si>
  <si>
    <t>6.1</t>
  </si>
  <si>
    <t>6.2</t>
  </si>
  <si>
    <t>8.</t>
  </si>
  <si>
    <t>8.1</t>
  </si>
  <si>
    <t>8.2</t>
  </si>
  <si>
    <t>9.2</t>
  </si>
  <si>
    <t>comp. 01</t>
  </si>
  <si>
    <t>101767</t>
  </si>
  <si>
    <t>98522</t>
  </si>
  <si>
    <t>Escoramento blindado em chapa metálica de dimensões 2,50m altura x 6,0m comprimento. Locação mensal de 2 módulos. Não incluso transporte</t>
  </si>
  <si>
    <t>cotação 01</t>
  </si>
  <si>
    <t>100953 + 100952</t>
  </si>
  <si>
    <t>1.2</t>
  </si>
  <si>
    <t>5.2</t>
  </si>
  <si>
    <t>7.</t>
  </si>
  <si>
    <t>7.1</t>
  </si>
  <si>
    <t>7.2</t>
  </si>
  <si>
    <t>9.3</t>
  </si>
  <si>
    <t>OBS.: FORNECIMENTO DE TUBOS É RESPONSABILIDADE DO SAAE.</t>
  </si>
  <si>
    <t>SERVIÇOS COMPLEMENTARES</t>
  </si>
  <si>
    <t>98519</t>
  </si>
  <si>
    <t>10.2</t>
  </si>
  <si>
    <t>Limpeza de superfície ao longo da obra</t>
  </si>
  <si>
    <t xml:space="preserve">PREPARO DE FUNDO DE VALA COM LARGURA MENOR QUE 1,5 M (ACERTO DO SOLO NATURAL). </t>
  </si>
  <si>
    <t xml:space="preserve">ASSENTAMENTO DE TUBO DE PEAD CORRUGADO DE DUPLA PAREDE PARA REDE COLETORA DE ESGOTO, DN 600 MM, JUNTA ELÁSTICA INTEGRADA (NÃO INCLUI FORNECIMENTO). </t>
  </si>
  <si>
    <t>TRANSPORTE COM CAMINHÃO BASCULANTE DE 10 M3, EM VIA URBANA EM LEITO NATURAL (UNIDADE: M3XKM).  (TRANSPORTE PARA ATERRO   DISTÁNCIA MÉDIA DE 1,5 KM)</t>
  </si>
  <si>
    <t xml:space="preserve">EXECUÇÃO E COMPACTAÇÃO DE BASE E OU SUB BASE PARA PAVIMENTAÇÃO DE SOLOS ESTABILIZADOS GRANULOMETRICAMENTE COM MISTURA DE SOLOS EM PISTA - EXCLUSIVE SOLO, ESCAVAÇÃO, CARGA E TRANSPORTE. </t>
  </si>
  <si>
    <t xml:space="preserve">REPARO EM ALAMBRADO EM MOURÕES DE CONCRETO, COM TELA DE ARAME GALVANIZADO (INCLUSIVE MURETA EM CONCRETO). </t>
  </si>
  <si>
    <t>90108</t>
  </si>
  <si>
    <r>
      <t xml:space="preserve">ESCAVAÇÃO MECANIZADA DE VALA COM </t>
    </r>
    <r>
      <rPr>
        <b/>
        <sz val="11"/>
        <color indexed="56"/>
        <rFont val="Verdana"/>
        <family val="2"/>
      </rPr>
      <t>PROFUNDIDADE MAIOR QUE 1,5 M ATÉ 3,0 M</t>
    </r>
    <r>
      <rPr>
        <sz val="11"/>
        <color indexed="56"/>
        <rFont val="Verdana"/>
        <family val="2"/>
      </rPr>
      <t xml:space="preserve"> (MÉDIA ENTRE MONTANTE E JUSANTE/UMA COMPOSIÇÃO POR TRECHO) COM RETROESCAVADEIRA (CAPACIDADE DA CAÇAMBA DA RETRO: 0,26 M3 / POTÊNCIA: 88 HP), LARGURA DE 0,8 M A 1,5 M, EM SOLO DE 1A CATEGORIA, LOCAIS COM BAIXO NÍVEL DE INTERFERÊNCIA.</t>
    </r>
  </si>
  <si>
    <r>
      <t xml:space="preserve">ESCAVAÇÃO MECANIZADA DE VALA COM </t>
    </r>
    <r>
      <rPr>
        <b/>
        <sz val="11"/>
        <color indexed="56"/>
        <rFont val="Verdana"/>
        <family val="2"/>
      </rPr>
      <t>PROFUNDIDADE ATÉ 1,5 M</t>
    </r>
    <r>
      <rPr>
        <sz val="11"/>
        <color indexed="56"/>
        <rFont val="Verdana"/>
        <family val="2"/>
      </rPr>
      <t xml:space="preserve"> (MÉDIA ENTRE MONTANTE E JUSANTE/UMA COMPOSIÇÃO POR TRECHO) COM RETROESCAVADEIRA (CAPACIDADE DA CAÇAMBA DA RETRO: 0,26 M3 / POTÊNCIA: 88 HP), LARGURA DE 0,8 M A 1,5 M, EM SOLO DE 1A CATEGORIA, LOCAIS COM BAIXO NÍVEL DE INTERFERÊNCIA.</t>
    </r>
  </si>
  <si>
    <t>POÇO DE VISITA</t>
  </si>
  <si>
    <t>93381</t>
  </si>
  <si>
    <r>
      <t xml:space="preserve">REATERRO MECANIZADO DE VALA COM RETROESCAVADEIRA (CAPACIDADE DA CAÇAMBA DA RETRO: 0,26 M³ / POTÊNCIA: 88 HP), LARGURA DE 0,8 A 1,5 M, </t>
    </r>
    <r>
      <rPr>
        <b/>
        <sz val="11"/>
        <color indexed="56"/>
        <rFont val="Verdana"/>
        <family val="2"/>
      </rPr>
      <t>PROFUNDIDADE DE 1,5 A 3,0 M</t>
    </r>
    <r>
      <rPr>
        <sz val="11"/>
        <color indexed="56"/>
        <rFont val="Verdana"/>
        <family val="2"/>
      </rPr>
      <t>, COM SOLO (SEM SUBSTITUIÇÃO) DE 1ª CATEGORIA EM LOCAIS COM BAIXO NÍVEL DE INTERFERÊNCIA. INCLUSO COMPACTAÇÃO.</t>
    </r>
  </si>
  <si>
    <r>
      <t xml:space="preserve">REATERRO MECANIZADO DE VALA COM RETROESCAVADEIRA (CAPACIDADE DA CAÇAMBA DA RETRO: 0,26 M³ / POTÊNCIA: 88 HP), LARGURA DE 0,8 A 1,5 M, </t>
    </r>
    <r>
      <rPr>
        <b/>
        <sz val="11"/>
        <color indexed="56"/>
        <rFont val="Verdana"/>
        <family val="2"/>
      </rPr>
      <t>PROFUNDIDADE ATÉ 1,50 M</t>
    </r>
    <r>
      <rPr>
        <sz val="11"/>
        <color indexed="56"/>
        <rFont val="Verdana"/>
        <family val="2"/>
      </rPr>
      <t>, COM SOLO DE 1ª CATEGORIA EM LOCAIS COM BAIXO NÍVEL DE INTERFERÊNCIA. INCLUSO COMPACTAÇÃO.</t>
    </r>
  </si>
  <si>
    <t xml:space="preserve">ESCAVAÇÃO HORIZONTAL, INCLUINDO CARGA E DESCARGA EM SOLO DE 1A CATEGORIA COM TRATOR PÁ CARREGADEIRA. </t>
  </si>
  <si>
    <t>SERVIÇO AUTÔNOMO DE ÁGUA E ESGOTO DE SÃO CARLOS</t>
  </si>
  <si>
    <t>DESCRIÇÃO DO ITEM</t>
  </si>
  <si>
    <t>REFERÊNCIA: SINAPI E SABESP</t>
  </si>
  <si>
    <t xml:space="preserve">EMPREENDIMENTO: Substituição do emissário de esgoto do distrito de Água Vermelha- São Carlos/SP </t>
  </si>
  <si>
    <t>LOCAL: Estrada Municipal no distrito de Água Vermelha - SÃO CARLOS - SP</t>
  </si>
  <si>
    <t xml:space="preserve">Aluguel de container/escritório/WC com 01 vaso e 01 lavatório – largura 2,20 m, compr. 6,20 m. </t>
  </si>
  <si>
    <t>Mobilização e desmobilização de Escoramento blindado em chapa metálica de dimensões 2,50m altura x 6,0m comprimento em caminhão com carroceria com guindauto (munck). Distância média 300 km.</t>
  </si>
  <si>
    <t xml:space="preserve">POÇO DE VISITA CIRCULAR PARA ESGOTO, EM ALVENARIA COM TIJOLOS CERÂMICOS MACIÇOS, DIÂMETRO INTERNO = 1,2 M, PROFUNDIDADE ATÉ 1,50 M, INCLUINDO TAMPÃO DE FERRO FUNDIDO, DIÂMETRO DE 60 CM. </t>
  </si>
  <si>
    <t xml:space="preserve">POÇO DE VISITA CIRCULAR PARA ESGOTO, EM CONCRETO PRÉ-MOLDADO, DIÂMETRO INTERNO = 1,0 M, PROFUNDIDADE DE 1,50 A 2,50 M, INCLUINDO TAMPÃO DE FERRO FUNDIDO, DIÂMETRO DE 60 CM. </t>
  </si>
  <si>
    <t>TOMADOR: Serviço Autônomo de Água e Esgoto de São Carlos</t>
  </si>
  <si>
    <t>SINALIZAÇÃO DE TRÁFEGO</t>
  </si>
  <si>
    <t>SABESP (MAIO/2021) 70020004</t>
  </si>
  <si>
    <t xml:space="preserve">Placa de obra em aço galvanizado – padrão FEHIDRO (3,0 x 8,00 m.) </t>
  </si>
  <si>
    <t>Estrada Municipal no distrito de Água Vermelha - SÃO CARLOS - SP</t>
  </si>
  <si>
    <t>FONTE</t>
  </si>
  <si>
    <t>código</t>
  </si>
  <si>
    <t xml:space="preserve">DESCRIÇÃO DOS SERVIÇOS </t>
  </si>
  <si>
    <t>Un.</t>
  </si>
  <si>
    <t>Quant.</t>
  </si>
  <si>
    <t>Unitário</t>
  </si>
  <si>
    <t>SUB- TOTAL UNITÁRIO</t>
  </si>
  <si>
    <t>Total</t>
  </si>
  <si>
    <t>SAAE</t>
  </si>
  <si>
    <t>COMP. 01</t>
  </si>
  <si>
    <t>PLACA DE OBRA (PARA CONSTRUCAO CIVIL) EM CHAPA GALVANIZADA *N. 22*</t>
  </si>
  <si>
    <t>DESCRIÇÃO DA COMPOSIÇÃO</t>
  </si>
  <si>
    <t>Orig. Preço</t>
  </si>
  <si>
    <t>Coeficiente</t>
  </si>
  <si>
    <t>Preço Unitário</t>
  </si>
  <si>
    <t>Preço Total</t>
  </si>
  <si>
    <t>SINAPI-I</t>
  </si>
  <si>
    <t>4417</t>
  </si>
  <si>
    <t>SARRAFO NAO APARELHADO *2,5 X 7* CM, EM MACARANDUBA, ANGELIM OU EQUIVALENTE DA REGIAO -  BRUTA</t>
  </si>
  <si>
    <t>4491</t>
  </si>
  <si>
    <t>PONTALETE *7,5 X 7,5* CM EM PINUS, MISTA OU EQUIVALENTE DA REGIAO - BRUTA</t>
  </si>
  <si>
    <t>4813</t>
  </si>
  <si>
    <t>PLACA DE OBRA (PARA CONSTRUCAO CIVIL) EM CHAPA GALVANIZADA *N. 22*, ADESIVADA, DE *2,0 X 1,125* M</t>
  </si>
  <si>
    <t>5075</t>
  </si>
  <si>
    <t>PREGO DE ACO POLIDO COM CABECA 18 X 30 (2 3/4 X 10)</t>
  </si>
  <si>
    <t>Kg</t>
  </si>
  <si>
    <t>SINAPI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</si>
  <si>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</si>
  <si>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</si>
  <si>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</si>
  <si>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</si>
  <si>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</si>
  <si>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</si>
  <si>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(EM MASSA SECA DE CIMENTO/ AREIA MÉDIA/ BRITA 1) - PREPARO MECÂNICO COM BETONEIRA 400 L. AF_05/2021</t>
  </si>
  <si>
    <t>RESUMO:</t>
  </si>
  <si>
    <t>PREÇO</t>
  </si>
  <si>
    <t>PORCENTAGEM</t>
  </si>
  <si>
    <t xml:space="preserve">EQUIPAMENTO : </t>
  </si>
  <si>
    <t xml:space="preserve">MATERIAL : </t>
  </si>
  <si>
    <t xml:space="preserve">MAO DE OBRA : </t>
  </si>
  <si>
    <t xml:space="preserve">TOTAL COMPOSIÇÃO : </t>
  </si>
  <si>
    <t>ORIGEM DE PREÇO: CR</t>
  </si>
  <si>
    <t>DATA BASE: SETEMBRO/2023</t>
  </si>
  <si>
    <t>Eng. Mariel Pozzi Olmo (Presidente)</t>
  </si>
  <si>
    <t>CPF: 221.060.978-08</t>
  </si>
  <si>
    <t>FINANCIAMENTO</t>
  </si>
  <si>
    <t>data base : SETEMBRO/2023</t>
  </si>
  <si>
    <t>SINAPI SETEMBRO/2023 NÃO DESONERADO</t>
  </si>
  <si>
    <t>CPF Nº 221.060.978-08</t>
  </si>
  <si>
    <t>97988 + 98051 + 49.06.420 (CPOS)</t>
  </si>
  <si>
    <t>98410 + 97983 +  98051 + 49.06.420 (CPOS)</t>
  </si>
  <si>
    <t>ANEXO XII - SERVIÇO AUTÔNOMO DE ÁGUA E ESGOTO DE SÃO CARLOS</t>
  </si>
  <si>
    <t>ANEXO XII - COMPOSIÇÕES EXTRAS</t>
  </si>
  <si>
    <t>ANEXO XII - CRONOGRAMA FÍSICO-FINANCEIRO</t>
  </si>
  <si>
    <t>ANEXO XII - DEMONSTRATIVO DE BDI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</si>
</sst>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_(&quot;Cr$&quot;* #,##0.00_);_(&quot;Cr$&quot;* \(#,##0.00\);_(&quot;Cr$&quot;* \-??_);_(@_)"/>
    <numFmt numFmtId="174" formatCode="0.0"/>
    <numFmt numFmtId="175" formatCode="_(* #,##0.00_);_(* \(#,##0.00\);_(* \-??_);_(@_)"/>
    <numFmt numFmtId="176" formatCode="dd\-mmm\-yy"/>
    <numFmt numFmtId="177" formatCode="#,##0.000_);\(#,##0.000\)"/>
    <numFmt numFmtId="178" formatCode="_-[$R$-416]\ * #,##0.00_-;\-[$R$-416]\ * #,##0.00_-;_-[$R$-416]\ * &quot;-&quot;??_-;_-@_-"/>
    <numFmt numFmtId="179" formatCode="#,##0.00_ ;\-#,##0.00\ "/>
    <numFmt numFmtId="180" formatCode="0.00000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000"/>
    <numFmt numFmtId="184" formatCode="[$R$-416]\ #,##0.00;\-[$R$-416]\ #,##0.00"/>
    <numFmt numFmtId="185" formatCode="_-[$$-409]* #,##0.00_ ;_-[$$-409]* \-#,##0.00\ ;_-[$$-409]* &quot;-&quot;??_ ;_-@_ "/>
    <numFmt numFmtId="186" formatCode="_([$€-2]* #,##0.00_);_([$€-2]* \(#,##0.00\);_([$€-2]* \-??_)"/>
    <numFmt numFmtId="187" formatCode="_(\$* #,##0.00_);_(\$* \(#,##0.00\);_(\$* \-??_);_(@_)"/>
    <numFmt numFmtId="188" formatCode="_-* #,##0.00_-;\-* #,##0.00_-;_-* \-??_-;_-@_-"/>
    <numFmt numFmtId="189" formatCode="_(&quot;R$ &quot;* #,##0.00_);_(&quot;R$ &quot;* \(#,##0.00\);_(&quot;R$ &quot;* \-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&quot;R$&quot;\ #,##0.00"/>
    <numFmt numFmtId="195" formatCode="[$-416]dddd\,\ d&quot; de &quot;mmmm&quot; de &quot;yyyy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000000"/>
    <numFmt numFmtId="199" formatCode="0.0%"/>
    <numFmt numFmtId="200" formatCode="_-* #,##0.00000_-;\-* #,##0.00000_-;_-* &quot;-&quot;??_-;_-@_-"/>
    <numFmt numFmtId="201" formatCode="_-* #,##0.00000000_-;\-* #,##0.00000000_-;_-* &quot;-&quot;??_-;_-@_-"/>
    <numFmt numFmtId="202" formatCode="_-* #,##0.000_-;\-* #,##0.000_-;_-* &quot;-&quot;??_-;_-@_-"/>
    <numFmt numFmtId="203" formatCode="0.0000000%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2"/>
      <color indexed="56"/>
      <name val="Verdana"/>
      <family val="2"/>
    </font>
    <font>
      <sz val="11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25"/>
      <name val="Verdana"/>
      <family val="2"/>
    </font>
    <font>
      <b/>
      <i/>
      <sz val="11"/>
      <color indexed="56"/>
      <name val="Verdana"/>
      <family val="2"/>
    </font>
    <font>
      <sz val="10"/>
      <color indexed="10"/>
      <name val="Verdana"/>
      <family val="2"/>
    </font>
    <font>
      <sz val="14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6"/>
      <color indexed="10"/>
      <name val="Verdana"/>
      <family val="2"/>
    </font>
    <font>
      <b/>
      <sz val="20"/>
      <color indexed="56"/>
      <name val="Verdana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8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Verdana"/>
      <family val="2"/>
    </font>
    <font>
      <b/>
      <sz val="11"/>
      <color indexed="9"/>
      <name val="Verdana"/>
      <family val="2"/>
    </font>
    <font>
      <sz val="14"/>
      <color indexed="5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9"/>
      <name val="Verdana"/>
      <family val="2"/>
    </font>
    <font>
      <sz val="12"/>
      <color indexed="8"/>
      <name val="Times New Rom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002060"/>
      <name val="Verdana"/>
      <family val="2"/>
    </font>
    <font>
      <b/>
      <sz val="12"/>
      <color rgb="FF002060"/>
      <name val="Verdana"/>
      <family val="2"/>
    </font>
    <font>
      <b/>
      <sz val="12"/>
      <color rgb="FFFF0000"/>
      <name val="Verdana"/>
      <family val="2"/>
    </font>
    <font>
      <b/>
      <sz val="11"/>
      <color rgb="FF002060"/>
      <name val="Verdana"/>
      <family val="2"/>
    </font>
    <font>
      <b/>
      <sz val="16"/>
      <color rgb="FFFF0000"/>
      <name val="Verdana"/>
      <family val="2"/>
    </font>
    <font>
      <b/>
      <sz val="11"/>
      <color theme="0"/>
      <name val="Verdana"/>
      <family val="2"/>
    </font>
    <font>
      <sz val="14"/>
      <color theme="2" tint="-0.4999699890613556"/>
      <name val="Arial"/>
      <family val="2"/>
    </font>
    <font>
      <b/>
      <sz val="14"/>
      <color theme="1"/>
      <name val="Arial"/>
      <family val="2"/>
    </font>
    <font>
      <b/>
      <i/>
      <sz val="11"/>
      <color theme="0"/>
      <name val="Verdan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6"/>
      </left>
      <right style="medium">
        <color indexed="56"/>
      </right>
      <top style="thin"/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medium">
        <color indexed="56"/>
      </bottom>
    </border>
    <border>
      <left>
        <color indexed="63"/>
      </left>
      <right style="medium"/>
      <top style="medium"/>
      <bottom style="medium">
        <color indexed="56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/>
      <top style="medium">
        <color indexed="56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5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4" borderId="1" applyNumberFormat="0" applyAlignment="0" applyProtection="0"/>
    <xf numFmtId="0" fontId="35" fillId="25" borderId="1" applyNumberFormat="0" applyAlignment="0" applyProtection="0"/>
    <xf numFmtId="0" fontId="5" fillId="26" borderId="2" applyNumberFormat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12" borderId="1" applyNumberFormat="0" applyAlignment="0" applyProtection="0"/>
    <xf numFmtId="0" fontId="7" fillId="15" borderId="1" applyNumberFormat="0" applyAlignment="0" applyProtection="0"/>
    <xf numFmtId="186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ill="0" applyBorder="0" applyAlignment="0" applyProtection="0"/>
    <xf numFmtId="0" fontId="9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2" fillId="0" borderId="0">
      <alignment/>
      <protection/>
    </xf>
    <xf numFmtId="0" fontId="0" fillId="35" borderId="5" applyNumberFormat="0" applyAlignment="0" applyProtection="0"/>
    <xf numFmtId="0" fontId="0" fillId="7" borderId="5" applyNumberFormat="0" applyAlignment="0" applyProtection="0"/>
    <xf numFmtId="9" fontId="0" fillId="0" borderId="0" applyFill="0" applyBorder="0" applyAlignment="0" applyProtection="0"/>
    <xf numFmtId="0" fontId="11" fillId="24" borderId="6" applyNumberFormat="0" applyAlignment="0" applyProtection="0"/>
    <xf numFmtId="0" fontId="11" fillId="25" borderId="6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7" fillId="0" borderId="8" applyNumberFormat="0" applyFill="0" applyAlignment="0" applyProtection="0"/>
    <xf numFmtId="0" fontId="16" fillId="0" borderId="9" applyNumberFormat="0" applyFill="0" applyAlignment="0" applyProtection="0"/>
    <xf numFmtId="0" fontId="38" fillId="0" borderId="10" applyNumberFormat="0" applyFill="0" applyAlignment="0" applyProtection="0"/>
    <xf numFmtId="0" fontId="17" fillId="0" borderId="11" applyNumberFormat="0" applyFill="0" applyAlignment="0" applyProtection="0"/>
    <xf numFmtId="0" fontId="39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ill="0" applyBorder="0" applyAlignment="0" applyProtection="0"/>
    <xf numFmtId="175" fontId="1" fillId="0" borderId="0" applyFill="0" applyBorder="0" applyAlignment="0" applyProtection="0"/>
    <xf numFmtId="188" fontId="0" fillId="0" borderId="0" applyFill="0" applyBorder="0" applyAlignment="0" applyProtection="0"/>
  </cellStyleXfs>
  <cellXfs count="36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174" fontId="22" fillId="0" borderId="15" xfId="0" applyNumberFormat="1" applyFont="1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/>
    </xf>
    <xf numFmtId="4" fontId="22" fillId="0" borderId="15" xfId="75" applyNumberFormat="1" applyFont="1" applyFill="1" applyBorder="1" applyAlignment="1" applyProtection="1">
      <alignment/>
      <protection/>
    </xf>
    <xf numFmtId="174" fontId="22" fillId="0" borderId="15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wrapText="1"/>
    </xf>
    <xf numFmtId="4" fontId="22" fillId="0" borderId="16" xfId="0" applyNumberFormat="1" applyFont="1" applyFill="1" applyBorder="1" applyAlignment="1">
      <alignment/>
    </xf>
    <xf numFmtId="174" fontId="22" fillId="0" borderId="16" xfId="0" applyNumberFormat="1" applyFont="1" applyFill="1" applyBorder="1" applyAlignment="1">
      <alignment horizontal="center" vertical="center" wrapText="1"/>
    </xf>
    <xf numFmtId="174" fontId="22" fillId="0" borderId="17" xfId="0" applyNumberFormat="1" applyFont="1" applyFill="1" applyBorder="1" applyAlignment="1">
      <alignment horizontal="center" wrapText="1"/>
    </xf>
    <xf numFmtId="2" fontId="22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20" xfId="88" applyFont="1" applyBorder="1">
      <alignment/>
      <protection/>
    </xf>
    <xf numFmtId="0" fontId="19" fillId="0" borderId="0" xfId="88" applyFont="1" applyBorder="1">
      <alignment/>
      <protection/>
    </xf>
    <xf numFmtId="0" fontId="19" fillId="0" borderId="21" xfId="88" applyFont="1" applyBorder="1">
      <alignment/>
      <protection/>
    </xf>
    <xf numFmtId="0" fontId="29" fillId="0" borderId="0" xfId="88" applyFont="1" applyBorder="1">
      <alignment/>
      <protection/>
    </xf>
    <xf numFmtId="173" fontId="30" fillId="0" borderId="22" xfId="88" applyNumberFormat="1" applyFont="1" applyFill="1" applyBorder="1" applyAlignment="1" applyProtection="1">
      <alignment horizontal="center" vertical="center" shrinkToFit="1"/>
      <protection locked="0"/>
    </xf>
    <xf numFmtId="176" fontId="30" fillId="0" borderId="22" xfId="88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88" applyFont="1" applyFill="1" applyBorder="1" applyAlignment="1" applyProtection="1">
      <alignment horizontal="left" vertical="center" wrapText="1"/>
      <protection locked="0"/>
    </xf>
    <xf numFmtId="0" fontId="21" fillId="0" borderId="23" xfId="88" applyFont="1" applyFill="1" applyBorder="1" applyAlignment="1" applyProtection="1">
      <alignment horizontal="left" vertical="center" wrapText="1"/>
      <protection locked="0"/>
    </xf>
    <xf numFmtId="39" fontId="30" fillId="0" borderId="0" xfId="88" applyNumberFormat="1" applyFont="1" applyFill="1" applyBorder="1" applyAlignment="1" applyProtection="1">
      <alignment horizontal="right" shrinkToFit="1"/>
      <protection locked="0"/>
    </xf>
    <xf numFmtId="39" fontId="30" fillId="0" borderId="0" xfId="88" applyNumberFormat="1" applyFont="1" applyFill="1" applyBorder="1" applyAlignment="1" applyProtection="1">
      <alignment shrinkToFit="1"/>
      <protection locked="0"/>
    </xf>
    <xf numFmtId="0" fontId="20" fillId="0" borderId="24" xfId="88" applyFont="1" applyFill="1" applyBorder="1" applyAlignment="1" applyProtection="1">
      <alignment shrinkToFit="1"/>
      <protection locked="0"/>
    </xf>
    <xf numFmtId="39" fontId="20" fillId="0" borderId="24" xfId="88" applyNumberFormat="1" applyFont="1" applyFill="1" applyBorder="1" applyAlignment="1" applyProtection="1">
      <alignment horizontal="left" shrinkToFit="1"/>
      <protection locked="0"/>
    </xf>
    <xf numFmtId="0" fontId="28" fillId="0" borderId="0" xfId="88" applyFont="1" applyBorder="1">
      <alignment/>
      <protection/>
    </xf>
    <xf numFmtId="39" fontId="20" fillId="0" borderId="25" xfId="88" applyNumberFormat="1" applyFont="1" applyFill="1" applyBorder="1" applyAlignment="1" applyProtection="1">
      <alignment horizontal="left" shrinkToFit="1"/>
      <protection locked="0"/>
    </xf>
    <xf numFmtId="39" fontId="29" fillId="0" borderId="16" xfId="88" applyNumberFormat="1" applyFont="1" applyFill="1" applyBorder="1" applyAlignment="1" applyProtection="1">
      <alignment/>
      <protection locked="0"/>
    </xf>
    <xf numFmtId="39" fontId="30" fillId="0" borderId="16" xfId="88" applyNumberFormat="1" applyFont="1" applyFill="1" applyBorder="1" applyAlignment="1" applyProtection="1">
      <alignment shrinkToFit="1"/>
      <protection locked="0"/>
    </xf>
    <xf numFmtId="39" fontId="29" fillId="36" borderId="16" xfId="88" applyNumberFormat="1" applyFont="1" applyFill="1" applyBorder="1" applyAlignment="1" applyProtection="1">
      <alignment/>
      <protection locked="0"/>
    </xf>
    <xf numFmtId="39" fontId="30" fillId="0" borderId="16" xfId="88" applyNumberFormat="1" applyFont="1" applyFill="1" applyBorder="1" applyAlignment="1" applyProtection="1">
      <alignment/>
      <protection locked="0"/>
    </xf>
    <xf numFmtId="39" fontId="29" fillId="37" borderId="16" xfId="88" applyNumberFormat="1" applyFont="1" applyFill="1" applyBorder="1" applyAlignment="1" applyProtection="1">
      <alignment/>
      <protection locked="0"/>
    </xf>
    <xf numFmtId="1" fontId="30" fillId="0" borderId="26" xfId="88" applyNumberFormat="1" applyFont="1" applyFill="1" applyBorder="1" applyAlignment="1" applyProtection="1">
      <alignment horizontal="center" shrinkToFit="1"/>
      <protection locked="0"/>
    </xf>
    <xf numFmtId="39" fontId="30" fillId="0" borderId="27" xfId="88" applyNumberFormat="1" applyFont="1" applyFill="1" applyBorder="1" applyAlignment="1" applyProtection="1">
      <alignment horizontal="center" shrinkToFit="1"/>
      <protection locked="0"/>
    </xf>
    <xf numFmtId="0" fontId="19" fillId="0" borderId="0" xfId="88" applyFont="1" applyBorder="1" applyAlignment="1">
      <alignment horizontal="center"/>
      <protection/>
    </xf>
    <xf numFmtId="178" fontId="29" fillId="36" borderId="16" xfId="88" applyNumberFormat="1" applyFont="1" applyFill="1" applyBorder="1" applyAlignment="1" applyProtection="1">
      <alignment/>
      <protection locked="0"/>
    </xf>
    <xf numFmtId="178" fontId="21" fillId="36" borderId="16" xfId="88" applyNumberFormat="1" applyFont="1" applyFill="1" applyBorder="1" applyAlignment="1" applyProtection="1">
      <alignment/>
      <protection locked="0"/>
    </xf>
    <xf numFmtId="0" fontId="24" fillId="0" borderId="17" xfId="0" applyNumberFormat="1" applyFont="1" applyFill="1" applyBorder="1" applyAlignment="1">
      <alignment horizontal="center"/>
    </xf>
    <xf numFmtId="175" fontId="25" fillId="0" borderId="17" xfId="0" applyNumberFormat="1" applyFont="1" applyFill="1" applyBorder="1" applyAlignment="1">
      <alignment wrapText="1"/>
    </xf>
    <xf numFmtId="175" fontId="22" fillId="0" borderId="17" xfId="0" applyNumberFormat="1" applyFont="1" applyFill="1" applyBorder="1" applyAlignment="1">
      <alignment horizontal="center" wrapText="1"/>
    </xf>
    <xf numFmtId="0" fontId="22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28" xfId="75" applyNumberFormat="1" applyFont="1" applyFill="1" applyBorder="1" applyAlignment="1" applyProtection="1">
      <alignment/>
      <protection/>
    </xf>
    <xf numFmtId="0" fontId="30" fillId="0" borderId="20" xfId="88" applyFont="1" applyFill="1" applyBorder="1" applyAlignment="1" applyProtection="1">
      <alignment shrinkToFit="1"/>
      <protection locked="0"/>
    </xf>
    <xf numFmtId="0" fontId="30" fillId="0" borderId="0" xfId="88" applyFont="1" applyFill="1" applyBorder="1" applyAlignment="1" applyProtection="1">
      <alignment shrinkToFit="1"/>
      <protection locked="0"/>
    </xf>
    <xf numFmtId="0" fontId="31" fillId="0" borderId="0" xfId="88" applyFont="1" applyFill="1" applyBorder="1" applyAlignment="1" applyProtection="1">
      <alignment shrinkToFit="1"/>
      <protection locked="0"/>
    </xf>
    <xf numFmtId="39" fontId="32" fillId="0" borderId="16" xfId="88" applyNumberFormat="1" applyFont="1" applyFill="1" applyBorder="1" applyAlignment="1" applyProtection="1">
      <alignment horizontal="right" shrinkToFit="1"/>
      <protection locked="0"/>
    </xf>
    <xf numFmtId="0" fontId="74" fillId="0" borderId="16" xfId="0" applyNumberFormat="1" applyFont="1" applyFill="1" applyBorder="1" applyAlignment="1">
      <alignment horizontal="center"/>
    </xf>
    <xf numFmtId="0" fontId="74" fillId="0" borderId="17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39" fontId="75" fillId="0" borderId="29" xfId="88" applyNumberFormat="1" applyFont="1" applyFill="1" applyBorder="1" applyAlignment="1" applyProtection="1">
      <alignment horizontal="center"/>
      <protection locked="0"/>
    </xf>
    <xf numFmtId="39" fontId="76" fillId="0" borderId="16" xfId="88" applyNumberFormat="1" applyFont="1" applyFill="1" applyBorder="1" applyAlignment="1" applyProtection="1">
      <alignment/>
      <protection locked="0"/>
    </xf>
    <xf numFmtId="179" fontId="21" fillId="0" borderId="0" xfId="88" applyNumberFormat="1" applyFont="1" applyFill="1" applyBorder="1" applyAlignment="1" applyProtection="1">
      <alignment horizontal="left" vertical="center" wrapText="1"/>
      <protection locked="0"/>
    </xf>
    <xf numFmtId="179" fontId="19" fillId="0" borderId="0" xfId="88" applyNumberFormat="1" applyFont="1" applyBorder="1">
      <alignment/>
      <protection/>
    </xf>
    <xf numFmtId="39" fontId="30" fillId="0" borderId="27" xfId="88" applyNumberFormat="1" applyFont="1" applyFill="1" applyBorder="1" applyAlignment="1" applyProtection="1">
      <alignment horizontal="center" vertical="center" shrinkToFit="1"/>
      <protection locked="0"/>
    </xf>
    <xf numFmtId="39" fontId="29" fillId="38" borderId="16" xfId="88" applyNumberFormat="1" applyFont="1" applyFill="1" applyBorder="1" applyAlignment="1" applyProtection="1">
      <alignment/>
      <protection locked="0"/>
    </xf>
    <xf numFmtId="0" fontId="22" fillId="0" borderId="30" xfId="0" applyFont="1" applyBorder="1" applyAlignment="1">
      <alignment horizontal="center" vertical="center"/>
    </xf>
    <xf numFmtId="17" fontId="22" fillId="0" borderId="3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4" fontId="74" fillId="0" borderId="15" xfId="75" applyNumberFormat="1" applyFont="1" applyFill="1" applyBorder="1" applyAlignment="1" applyProtection="1">
      <alignment horizontal="right"/>
      <protection/>
    </xf>
    <xf numFmtId="184" fontId="22" fillId="0" borderId="15" xfId="0" applyNumberFormat="1" applyFont="1" applyFill="1" applyBorder="1" applyAlignment="1">
      <alignment horizontal="right"/>
    </xf>
    <xf numFmtId="184" fontId="77" fillId="0" borderId="16" xfId="0" applyNumberFormat="1" applyFont="1" applyFill="1" applyBorder="1" applyAlignment="1">
      <alignment horizontal="right"/>
    </xf>
    <xf numFmtId="184" fontId="24" fillId="0" borderId="15" xfId="0" applyNumberFormat="1" applyFont="1" applyFill="1" applyBorder="1" applyAlignment="1">
      <alignment horizontal="right"/>
    </xf>
    <xf numFmtId="184" fontId="77" fillId="0" borderId="15" xfId="75" applyNumberFormat="1" applyFont="1" applyFill="1" applyBorder="1" applyAlignment="1" applyProtection="1">
      <alignment horizontal="right"/>
      <protection/>
    </xf>
    <xf numFmtId="184" fontId="74" fillId="25" borderId="16" xfId="0" applyNumberFormat="1" applyFont="1" applyFill="1" applyBorder="1" applyAlignment="1">
      <alignment horizontal="right"/>
    </xf>
    <xf numFmtId="184" fontId="77" fillId="25" borderId="16" xfId="0" applyNumberFormat="1" applyFont="1" applyFill="1" applyBorder="1" applyAlignment="1">
      <alignment horizontal="right"/>
    </xf>
    <xf numFmtId="184" fontId="74" fillId="0" borderId="16" xfId="0" applyNumberFormat="1" applyFont="1" applyFill="1" applyBorder="1" applyAlignment="1">
      <alignment horizontal="right"/>
    </xf>
    <xf numFmtId="184" fontId="74" fillId="0" borderId="17" xfId="0" applyNumberFormat="1" applyFont="1" applyFill="1" applyBorder="1" applyAlignment="1">
      <alignment horizontal="right"/>
    </xf>
    <xf numFmtId="39" fontId="78" fillId="0" borderId="32" xfId="88" applyNumberFormat="1" applyFont="1" applyFill="1" applyBorder="1" applyAlignment="1" applyProtection="1">
      <alignment horizontal="center" shrinkToFit="1"/>
      <protection locked="0"/>
    </xf>
    <xf numFmtId="39" fontId="78" fillId="0" borderId="29" xfId="88" applyNumberFormat="1" applyFont="1" applyFill="1" applyBorder="1" applyAlignment="1" applyProtection="1">
      <alignment horizontal="center" shrinkToFit="1"/>
      <protection locked="0"/>
    </xf>
    <xf numFmtId="2" fontId="74" fillId="0" borderId="15" xfId="0" applyNumberFormat="1" applyFont="1" applyFill="1" applyBorder="1" applyAlignment="1">
      <alignment horizontal="center" vertical="center"/>
    </xf>
    <xf numFmtId="174" fontId="22" fillId="0" borderId="15" xfId="0" applyNumberFormat="1" applyFont="1" applyFill="1" applyBorder="1" applyAlignment="1">
      <alignment horizontal="center" vertical="center" wrapText="1"/>
    </xf>
    <xf numFmtId="184" fontId="74" fillId="0" borderId="15" xfId="0" applyNumberFormat="1" applyFont="1" applyFill="1" applyBorder="1" applyAlignment="1">
      <alignment horizontal="right" vertical="center"/>
    </xf>
    <xf numFmtId="184" fontId="74" fillId="0" borderId="15" xfId="75" applyNumberFormat="1" applyFont="1" applyFill="1" applyBorder="1" applyAlignment="1" applyProtection="1">
      <alignment horizontal="right" vertical="center"/>
      <protection/>
    </xf>
    <xf numFmtId="184" fontId="22" fillId="0" borderId="15" xfId="0" applyNumberFormat="1" applyFont="1" applyFill="1" applyBorder="1" applyAlignment="1">
      <alignment horizontal="right" vertical="center"/>
    </xf>
    <xf numFmtId="2" fontId="74" fillId="0" borderId="16" xfId="0" applyNumberFormat="1" applyFont="1" applyFill="1" applyBorder="1" applyAlignment="1">
      <alignment horizontal="center" vertical="center"/>
    </xf>
    <xf numFmtId="174" fontId="24" fillId="0" borderId="15" xfId="0" applyNumberFormat="1" applyFont="1" applyFill="1" applyBorder="1" applyAlignment="1">
      <alignment wrapText="1"/>
    </xf>
    <xf numFmtId="184" fontId="77" fillId="0" borderId="17" xfId="0" applyNumberFormat="1" applyFont="1" applyFill="1" applyBorder="1" applyAlignment="1">
      <alignment horizontal="right"/>
    </xf>
    <xf numFmtId="174" fontId="22" fillId="0" borderId="15" xfId="0" applyNumberFormat="1" applyFont="1" applyFill="1" applyBorder="1" applyAlignment="1">
      <alignment horizontal="center" vertical="center"/>
    </xf>
    <xf numFmtId="174" fontId="22" fillId="0" borderId="17" xfId="0" applyNumberFormat="1" applyFont="1" applyFill="1" applyBorder="1" applyAlignment="1">
      <alignment horizontal="center" vertical="center" wrapText="1"/>
    </xf>
    <xf numFmtId="0" fontId="44" fillId="0" borderId="33" xfId="83" applyFont="1" applyBorder="1" applyAlignment="1">
      <alignment vertical="center"/>
      <protection/>
    </xf>
    <xf numFmtId="0" fontId="45" fillId="0" borderId="0" xfId="83" applyFont="1">
      <alignment/>
      <protection/>
    </xf>
    <xf numFmtId="0" fontId="44" fillId="0" borderId="34" xfId="83" applyFont="1" applyBorder="1" applyAlignment="1">
      <alignment vertical="center"/>
      <protection/>
    </xf>
    <xf numFmtId="0" fontId="44" fillId="0" borderId="0" xfId="83" applyFont="1" applyAlignment="1">
      <alignment vertical="center"/>
      <protection/>
    </xf>
    <xf numFmtId="0" fontId="46" fillId="0" borderId="0" xfId="83" applyFont="1" applyAlignment="1">
      <alignment vertical="center"/>
      <protection/>
    </xf>
    <xf numFmtId="0" fontId="45" fillId="0" borderId="0" xfId="83" applyFont="1" applyAlignment="1">
      <alignment/>
      <protection/>
    </xf>
    <xf numFmtId="0" fontId="44" fillId="0" borderId="0" xfId="83" applyFont="1" applyAlignment="1">
      <alignment horizontal="center"/>
      <protection/>
    </xf>
    <xf numFmtId="0" fontId="46" fillId="0" borderId="0" xfId="83" applyFont="1" applyAlignment="1">
      <alignment horizontal="center" vertical="center"/>
      <protection/>
    </xf>
    <xf numFmtId="0" fontId="44" fillId="0" borderId="35" xfId="83" applyFont="1" applyBorder="1" applyAlignment="1">
      <alignment vertical="center"/>
      <protection/>
    </xf>
    <xf numFmtId="0" fontId="44" fillId="0" borderId="36" xfId="83" applyFont="1" applyBorder="1" applyAlignment="1">
      <alignment vertical="center"/>
      <protection/>
    </xf>
    <xf numFmtId="0" fontId="46" fillId="0" borderId="36" xfId="83" applyFont="1" applyBorder="1" applyAlignment="1">
      <alignment horizontal="right" vertical="center"/>
      <protection/>
    </xf>
    <xf numFmtId="0" fontId="44" fillId="0" borderId="37" xfId="83" applyFont="1" applyBorder="1" applyAlignment="1">
      <alignment vertical="center"/>
      <protection/>
    </xf>
    <xf numFmtId="0" fontId="45" fillId="0" borderId="33" xfId="83" applyFont="1" applyBorder="1" applyAlignment="1">
      <alignment/>
      <protection/>
    </xf>
    <xf numFmtId="10" fontId="44" fillId="0" borderId="0" xfId="83" applyNumberFormat="1" applyFont="1" applyAlignment="1">
      <alignment horizontal="center"/>
      <protection/>
    </xf>
    <xf numFmtId="0" fontId="44" fillId="0" borderId="38" xfId="83" applyFont="1" applyBorder="1" applyAlignment="1">
      <alignment horizontal="center" vertical="center"/>
      <protection/>
    </xf>
    <xf numFmtId="0" fontId="44" fillId="0" borderId="39" xfId="83" applyFont="1" applyBorder="1" applyAlignment="1">
      <alignment horizontal="center" vertical="center"/>
      <protection/>
    </xf>
    <xf numFmtId="0" fontId="47" fillId="0" borderId="39" xfId="83" applyFont="1" applyBorder="1" applyAlignment="1">
      <alignment horizontal="right" vertical="center"/>
      <protection/>
    </xf>
    <xf numFmtId="0" fontId="44" fillId="0" borderId="40" xfId="83" applyFont="1" applyBorder="1" applyAlignment="1">
      <alignment vertical="center"/>
      <protection/>
    </xf>
    <xf numFmtId="0" fontId="44" fillId="0" borderId="33" xfId="83" applyFont="1" applyBorder="1" applyAlignment="1">
      <alignment horizontal="center" vertical="center"/>
      <protection/>
    </xf>
    <xf numFmtId="0" fontId="47" fillId="0" borderId="0" xfId="83" applyFont="1" applyAlignment="1">
      <alignment horizontal="right" vertical="center"/>
      <protection/>
    </xf>
    <xf numFmtId="0" fontId="46" fillId="0" borderId="35" xfId="83" applyFont="1" applyBorder="1" applyAlignment="1">
      <alignment horizontal="right" vertical="center"/>
      <protection/>
    </xf>
    <xf numFmtId="0" fontId="44" fillId="0" borderId="36" xfId="83" applyFont="1" applyBorder="1" applyAlignment="1">
      <alignment horizontal="right" vertical="center"/>
      <protection/>
    </xf>
    <xf numFmtId="0" fontId="44" fillId="0" borderId="38" xfId="83" applyFont="1" applyBorder="1" applyAlignment="1">
      <alignment vertical="center"/>
      <protection/>
    </xf>
    <xf numFmtId="0" fontId="44" fillId="0" borderId="39" xfId="83" applyFont="1" applyBorder="1" applyAlignment="1">
      <alignment vertical="center"/>
      <protection/>
    </xf>
    <xf numFmtId="0" fontId="46" fillId="0" borderId="33" xfId="83" applyFont="1" applyBorder="1" applyAlignment="1">
      <alignment vertical="center"/>
      <protection/>
    </xf>
    <xf numFmtId="0" fontId="48" fillId="0" borderId="0" xfId="83" applyFont="1" applyAlignment="1">
      <alignment horizontal="center" vertical="center"/>
      <protection/>
    </xf>
    <xf numFmtId="0" fontId="49" fillId="0" borderId="0" xfId="83" applyFont="1" applyAlignment="1">
      <alignment vertical="center"/>
      <protection/>
    </xf>
    <xf numFmtId="0" fontId="44" fillId="0" borderId="0" xfId="83" applyFont="1" applyAlignment="1">
      <alignment horizontal="center" vertical="center"/>
      <protection/>
    </xf>
    <xf numFmtId="0" fontId="44" fillId="0" borderId="41" xfId="83" applyFont="1" applyBorder="1" applyAlignment="1">
      <alignment vertical="center"/>
      <protection/>
    </xf>
    <xf numFmtId="0" fontId="44" fillId="0" borderId="42" xfId="83" applyFont="1" applyBorder="1" applyAlignment="1">
      <alignment vertical="center"/>
      <protection/>
    </xf>
    <xf numFmtId="0" fontId="44" fillId="0" borderId="43" xfId="83" applyFont="1" applyBorder="1" applyAlignment="1">
      <alignment vertical="center"/>
      <protection/>
    </xf>
    <xf numFmtId="0" fontId="50" fillId="0" borderId="44" xfId="83" applyFont="1" applyBorder="1" applyAlignment="1">
      <alignment horizontal="center"/>
      <protection/>
    </xf>
    <xf numFmtId="4" fontId="46" fillId="0" borderId="0" xfId="83" applyNumberFormat="1" applyFont="1" applyAlignment="1">
      <alignment horizontal="right" vertical="center"/>
      <protection/>
    </xf>
    <xf numFmtId="0" fontId="43" fillId="0" borderId="0" xfId="83" applyFont="1" applyAlignment="1">
      <alignment horizontal="right" vertical="center"/>
      <protection/>
    </xf>
    <xf numFmtId="4" fontId="43" fillId="0" borderId="0" xfId="83" applyNumberFormat="1" applyFont="1" applyAlignment="1">
      <alignment vertical="center"/>
      <protection/>
    </xf>
    <xf numFmtId="174" fontId="22" fillId="0" borderId="45" xfId="0" applyNumberFormat="1" applyFont="1" applyFill="1" applyBorder="1" applyAlignment="1">
      <alignment horizontal="center" vertical="center" wrapText="1"/>
    </xf>
    <xf numFmtId="2" fontId="74" fillId="0" borderId="45" xfId="0" applyNumberFormat="1" applyFont="1" applyFill="1" applyBorder="1" applyAlignment="1">
      <alignment horizontal="center" vertical="center"/>
    </xf>
    <xf numFmtId="184" fontId="74" fillId="0" borderId="45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174" fontId="22" fillId="0" borderId="15" xfId="0" applyNumberFormat="1" applyFont="1" applyFill="1" applyBorder="1" applyAlignment="1">
      <alignment horizontal="justify" vertical="center" wrapText="1"/>
    </xf>
    <xf numFmtId="184" fontId="77" fillId="0" borderId="16" xfId="0" applyNumberFormat="1" applyFont="1" applyFill="1" applyBorder="1" applyAlignment="1">
      <alignment horizontal="right" vertical="center"/>
    </xf>
    <xf numFmtId="184" fontId="24" fillId="0" borderId="15" xfId="0" applyNumberFormat="1" applyFont="1" applyFill="1" applyBorder="1" applyAlignment="1">
      <alignment horizontal="right" vertical="center"/>
    </xf>
    <xf numFmtId="178" fontId="26" fillId="0" borderId="46" xfId="0" applyNumberFormat="1" applyFont="1" applyFill="1" applyBorder="1" applyAlignment="1">
      <alignment vertical="center"/>
    </xf>
    <xf numFmtId="178" fontId="21" fillId="0" borderId="46" xfId="0" applyNumberFormat="1" applyFont="1" applyFill="1" applyBorder="1" applyAlignment="1" applyProtection="1">
      <alignment vertical="center"/>
      <protection hidden="1" locked="0"/>
    </xf>
    <xf numFmtId="4" fontId="79" fillId="39" borderId="22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47" xfId="0" applyFont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52" fillId="25" borderId="42" xfId="0" applyNumberFormat="1" applyFont="1" applyFill="1" applyBorder="1" applyAlignment="1">
      <alignment horizontal="left" vertical="center" wrapText="1"/>
    </xf>
    <xf numFmtId="0" fontId="52" fillId="25" borderId="43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horizontal="center" vertical="center"/>
    </xf>
    <xf numFmtId="0" fontId="40" fillId="25" borderId="0" xfId="0" applyNumberFormat="1" applyFont="1" applyFill="1" applyBorder="1" applyAlignment="1">
      <alignment vertical="center" wrapText="1"/>
    </xf>
    <xf numFmtId="0" fontId="40" fillId="25" borderId="34" xfId="0" applyNumberFormat="1" applyFont="1" applyFill="1" applyBorder="1" applyAlignment="1">
      <alignment vertical="center" wrapText="1"/>
    </xf>
    <xf numFmtId="0" fontId="23" fillId="0" borderId="48" xfId="88" applyFont="1" applyFill="1" applyBorder="1" applyAlignment="1" applyProtection="1">
      <alignment horizontal="center" vertical="center" wrapText="1" shrinkToFit="1"/>
      <protection locked="0"/>
    </xf>
    <xf numFmtId="0" fontId="30" fillId="0" borderId="48" xfId="88" applyFont="1" applyFill="1" applyBorder="1" applyAlignment="1" applyProtection="1">
      <alignment horizontal="center" shrinkToFit="1"/>
      <protection locked="0"/>
    </xf>
    <xf numFmtId="39" fontId="30" fillId="0" borderId="46" xfId="88" applyNumberFormat="1" applyFont="1" applyFill="1" applyBorder="1" applyAlignment="1" applyProtection="1">
      <alignment horizontal="center" vertical="center" shrinkToFit="1"/>
      <protection locked="0"/>
    </xf>
    <xf numFmtId="0" fontId="52" fillId="25" borderId="0" xfId="0" applyNumberFormat="1" applyFont="1" applyFill="1" applyBorder="1" applyAlignment="1">
      <alignment horizontal="left" vertical="center" wrapText="1"/>
    </xf>
    <xf numFmtId="0" fontId="52" fillId="25" borderId="49" xfId="0" applyNumberFormat="1" applyFont="1" applyFill="1" applyBorder="1" applyAlignment="1">
      <alignment horizontal="left" vertical="center" wrapText="1"/>
    </xf>
    <xf numFmtId="0" fontId="53" fillId="0" borderId="50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4" fillId="0" borderId="51" xfId="0" applyNumberFormat="1" applyFont="1" applyFill="1" applyBorder="1" applyAlignment="1">
      <alignment horizontal="center" vertical="center"/>
    </xf>
    <xf numFmtId="0" fontId="54" fillId="0" borderId="52" xfId="0" applyNumberFormat="1" applyFont="1" applyFill="1" applyBorder="1" applyAlignment="1">
      <alignment horizontal="center" vertical="center"/>
    </xf>
    <xf numFmtId="188" fontId="54" fillId="0" borderId="53" xfId="113" applyFont="1" applyFill="1" applyBorder="1" applyAlignment="1" applyProtection="1">
      <alignment vertical="center"/>
      <protection/>
    </xf>
    <xf numFmtId="188" fontId="54" fillId="0" borderId="51" xfId="113" applyFont="1" applyFill="1" applyBorder="1" applyAlignment="1" applyProtection="1">
      <alignment vertical="center"/>
      <protection/>
    </xf>
    <xf numFmtId="188" fontId="54" fillId="0" borderId="51" xfId="113" applyFont="1" applyFill="1" applyBorder="1" applyAlignment="1" applyProtection="1">
      <alignment horizontal="center" vertical="center"/>
      <protection/>
    </xf>
    <xf numFmtId="188" fontId="54" fillId="0" borderId="51" xfId="113" applyFont="1" applyFill="1" applyBorder="1" applyAlignment="1" applyProtection="1">
      <alignment horizontal="center" vertical="center" wrapText="1"/>
      <protection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55" xfId="0" applyNumberFormat="1" applyFont="1" applyFill="1" applyBorder="1" applyAlignment="1">
      <alignment horizontal="center" vertical="center" wrapText="1"/>
    </xf>
    <xf numFmtId="0" fontId="56" fillId="0" borderId="56" xfId="0" applyNumberFormat="1" applyFont="1" applyFill="1" applyBorder="1" applyAlignment="1">
      <alignment horizontal="justify" vertical="center" wrapText="1"/>
    </xf>
    <xf numFmtId="0" fontId="56" fillId="0" borderId="56" xfId="0" applyNumberFormat="1" applyFont="1" applyFill="1" applyBorder="1" applyAlignment="1">
      <alignment horizontal="center" vertical="center" wrapText="1"/>
    </xf>
    <xf numFmtId="200" fontId="56" fillId="0" borderId="56" xfId="113" applyNumberFormat="1" applyFont="1" applyFill="1" applyBorder="1" applyAlignment="1" applyProtection="1">
      <alignment vertical="center" wrapText="1"/>
      <protection/>
    </xf>
    <xf numFmtId="188" fontId="56" fillId="0" borderId="57" xfId="113" applyFont="1" applyFill="1" applyBorder="1" applyAlignment="1" applyProtection="1">
      <alignment horizontal="center" vertical="center" wrapText="1"/>
      <protection/>
    </xf>
    <xf numFmtId="188" fontId="56" fillId="0" borderId="57" xfId="113" applyFont="1" applyFill="1" applyBorder="1" applyAlignment="1" applyProtection="1">
      <alignment vertical="center" wrapText="1"/>
      <protection/>
    </xf>
    <xf numFmtId="0" fontId="80" fillId="0" borderId="58" xfId="0" applyNumberFormat="1" applyFont="1" applyFill="1" applyBorder="1" applyAlignment="1">
      <alignment horizontal="center" vertical="center" wrapText="1"/>
    </xf>
    <xf numFmtId="0" fontId="80" fillId="0" borderId="54" xfId="0" applyNumberFormat="1" applyFont="1" applyFill="1" applyBorder="1" applyAlignment="1">
      <alignment horizontal="center" vertical="center" wrapText="1"/>
    </xf>
    <xf numFmtId="200" fontId="80" fillId="0" borderId="56" xfId="113" applyNumberFormat="1" applyFont="1" applyFill="1" applyBorder="1" applyAlignment="1" applyProtection="1">
      <alignment vertical="center" wrapText="1"/>
      <protection/>
    </xf>
    <xf numFmtId="188" fontId="80" fillId="0" borderId="56" xfId="113" applyFont="1" applyFill="1" applyBorder="1" applyAlignment="1" applyProtection="1">
      <alignment horizontal="center" vertical="center" wrapText="1"/>
      <protection/>
    </xf>
    <xf numFmtId="0" fontId="80" fillId="0" borderId="55" xfId="0" applyNumberFormat="1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/>
    </xf>
    <xf numFmtId="188" fontId="80" fillId="0" borderId="56" xfId="113" applyFont="1" applyFill="1" applyBorder="1" applyAlignment="1" applyProtection="1">
      <alignment vertical="center" wrapText="1"/>
      <protection/>
    </xf>
    <xf numFmtId="0" fontId="54" fillId="40" borderId="54" xfId="0" applyNumberFormat="1" applyFont="1" applyFill="1" applyBorder="1" applyAlignment="1">
      <alignment horizontal="center" vertical="center" wrapText="1"/>
    </xf>
    <xf numFmtId="0" fontId="54" fillId="40" borderId="55" xfId="0" applyNumberFormat="1" applyFont="1" applyFill="1" applyBorder="1" applyAlignment="1">
      <alignment horizontal="center" vertical="center" wrapText="1"/>
    </xf>
    <xf numFmtId="0" fontId="81" fillId="40" borderId="51" xfId="0" applyFont="1" applyFill="1" applyBorder="1" applyAlignment="1">
      <alignment/>
    </xf>
    <xf numFmtId="0" fontId="57" fillId="40" borderId="58" xfId="0" applyNumberFormat="1" applyFont="1" applyFill="1" applyBorder="1" applyAlignment="1">
      <alignment horizontal="center" vertical="center" wrapText="1"/>
    </xf>
    <xf numFmtId="43" fontId="57" fillId="40" borderId="56" xfId="113" applyNumberFormat="1" applyFont="1" applyFill="1" applyBorder="1" applyAlignment="1" applyProtection="1">
      <alignment vertical="center" wrapText="1"/>
      <protection/>
    </xf>
    <xf numFmtId="0" fontId="65" fillId="0" borderId="51" xfId="0" applyFont="1" applyBorder="1" applyAlignment="1">
      <alignment horizontal="center" vertical="center"/>
    </xf>
    <xf numFmtId="0" fontId="65" fillId="0" borderId="58" xfId="0" applyNumberFormat="1" applyFont="1" applyFill="1" applyBorder="1" applyAlignment="1">
      <alignment horizontal="center" vertical="center" wrapText="1"/>
    </xf>
    <xf numFmtId="188" fontId="65" fillId="0" borderId="56" xfId="113" applyFont="1" applyFill="1" applyBorder="1" applyAlignment="1" applyProtection="1">
      <alignment vertical="center" wrapText="1"/>
      <protection/>
    </xf>
    <xf numFmtId="0" fontId="65" fillId="0" borderId="54" xfId="0" applyNumberFormat="1" applyFont="1" applyFill="1" applyBorder="1" applyAlignment="1">
      <alignment horizontal="center" vertical="center" wrapText="1"/>
    </xf>
    <xf numFmtId="0" fontId="66" fillId="0" borderId="53" xfId="0" applyNumberFormat="1" applyFont="1" applyFill="1" applyBorder="1" applyAlignment="1">
      <alignment horizontal="center" vertical="center" wrapText="1"/>
    </xf>
    <xf numFmtId="0" fontId="66" fillId="0" borderId="59" xfId="0" applyNumberFormat="1" applyFont="1" applyFill="1" applyBorder="1" applyAlignment="1">
      <alignment horizontal="justify" vertical="center" wrapText="1"/>
    </xf>
    <xf numFmtId="0" fontId="66" fillId="0" borderId="56" xfId="0" applyNumberFormat="1" applyFont="1" applyFill="1" applyBorder="1" applyAlignment="1">
      <alignment horizontal="center" vertical="center" wrapText="1"/>
    </xf>
    <xf numFmtId="188" fontId="66" fillId="0" borderId="56" xfId="113" applyFont="1" applyFill="1" applyBorder="1" applyAlignment="1" applyProtection="1">
      <alignment vertical="center" wrapText="1"/>
      <protection/>
    </xf>
    <xf numFmtId="188" fontId="66" fillId="0" borderId="56" xfId="113" applyFont="1" applyFill="1" applyBorder="1" applyAlignment="1" applyProtection="1">
      <alignment horizontal="center" vertical="center" wrapText="1"/>
      <protection/>
    </xf>
    <xf numFmtId="0" fontId="65" fillId="0" borderId="60" xfId="0" applyNumberFormat="1" applyFont="1" applyFill="1" applyBorder="1" applyAlignment="1">
      <alignment horizontal="center" vertical="center" wrapText="1"/>
    </xf>
    <xf numFmtId="0" fontId="65" fillId="41" borderId="51" xfId="89" applyFont="1" applyFill="1" applyBorder="1" applyAlignment="1">
      <alignment horizontal="left" vertical="center" wrapText="1"/>
      <protection/>
    </xf>
    <xf numFmtId="200" fontId="65" fillId="0" borderId="56" xfId="113" applyNumberFormat="1" applyFont="1" applyFill="1" applyBorder="1" applyAlignment="1" applyProtection="1">
      <alignment vertical="center" wrapText="1"/>
      <protection/>
    </xf>
    <xf numFmtId="194" fontId="65" fillId="0" borderId="55" xfId="78" applyNumberFormat="1" applyFont="1" applyFill="1" applyBorder="1" applyAlignment="1" applyProtection="1">
      <alignment horizontal="right" vertical="center" wrapText="1"/>
      <protection/>
    </xf>
    <xf numFmtId="194" fontId="65" fillId="0" borderId="61" xfId="78" applyNumberFormat="1" applyFont="1" applyFill="1" applyBorder="1" applyAlignment="1" applyProtection="1">
      <alignment horizontal="right" vertical="center" wrapText="1"/>
      <protection/>
    </xf>
    <xf numFmtId="0" fontId="65" fillId="0" borderId="62" xfId="0" applyNumberFormat="1" applyFont="1" applyFill="1" applyBorder="1" applyAlignment="1">
      <alignment horizontal="center" vertical="center" wrapText="1"/>
    </xf>
    <xf numFmtId="0" fontId="66" fillId="0" borderId="63" xfId="0" applyNumberFormat="1" applyFont="1" applyFill="1" applyBorder="1" applyAlignment="1">
      <alignment horizontal="justify" vertical="center" wrapText="1"/>
    </xf>
    <xf numFmtId="200" fontId="66" fillId="0" borderId="56" xfId="113" applyNumberFormat="1" applyFont="1" applyFill="1" applyBorder="1" applyAlignment="1" applyProtection="1">
      <alignment horizontal="center" vertical="center" wrapText="1"/>
      <protection/>
    </xf>
    <xf numFmtId="188" fontId="65" fillId="0" borderId="56" xfId="113" applyFont="1" applyFill="1" applyBorder="1" applyAlignment="1" applyProtection="1">
      <alignment horizontal="center" vertical="center" wrapText="1"/>
      <protection/>
    </xf>
    <xf numFmtId="0" fontId="65" fillId="0" borderId="55" xfId="0" applyNumberFormat="1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/>
    </xf>
    <xf numFmtId="202" fontId="65" fillId="0" borderId="56" xfId="113" applyNumberFormat="1" applyFont="1" applyFill="1" applyBorder="1" applyAlignment="1" applyProtection="1">
      <alignment vertical="center" wrapText="1"/>
      <protection/>
    </xf>
    <xf numFmtId="0" fontId="66" fillId="0" borderId="64" xfId="0" applyNumberFormat="1" applyFont="1" applyFill="1" applyBorder="1" applyAlignment="1">
      <alignment horizontal="center" vertical="center" wrapText="1"/>
    </xf>
    <xf numFmtId="0" fontId="66" fillId="0" borderId="51" xfId="0" applyFont="1" applyBorder="1" applyAlignment="1">
      <alignment horizontal="left" vertical="center" wrapText="1"/>
    </xf>
    <xf numFmtId="0" fontId="66" fillId="0" borderId="51" xfId="0" applyNumberFormat="1" applyFont="1" applyFill="1" applyBorder="1" applyAlignment="1">
      <alignment horizontal="left" vertical="center" wrapText="1"/>
    </xf>
    <xf numFmtId="0" fontId="66" fillId="0" borderId="58" xfId="0" applyNumberFormat="1" applyFont="1" applyFill="1" applyBorder="1" applyAlignment="1">
      <alignment horizontal="center" vertical="center" wrapText="1"/>
    </xf>
    <xf numFmtId="189" fontId="66" fillId="42" borderId="56" xfId="78" applyFont="1" applyFill="1" applyBorder="1" applyAlignment="1" applyProtection="1">
      <alignment vertical="center" wrapText="1"/>
      <protection/>
    </xf>
    <xf numFmtId="9" fontId="66" fillId="36" borderId="56" xfId="113" applyNumberFormat="1" applyFont="1" applyFill="1" applyBorder="1" applyAlignment="1" applyProtection="1">
      <alignment horizontal="center" vertical="center" wrapText="1"/>
      <protection/>
    </xf>
    <xf numFmtId="43" fontId="0" fillId="0" borderId="0" xfId="111" applyAlignment="1">
      <alignment/>
    </xf>
    <xf numFmtId="174" fontId="24" fillId="0" borderId="15" xfId="0" applyNumberFormat="1" applyFont="1" applyFill="1" applyBorder="1" applyAlignment="1">
      <alignment horizontal="center" vertical="center" wrapText="1"/>
    </xf>
    <xf numFmtId="184" fontId="74" fillId="0" borderId="17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59" fillId="0" borderId="0" xfId="0" applyFont="1" applyBorder="1" applyAlignment="1">
      <alignment horizontal="right" vertical="top"/>
    </xf>
    <xf numFmtId="10" fontId="59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94" fontId="0" fillId="0" borderId="0" xfId="75" applyNumberFormat="1" applyBorder="1" applyAlignment="1">
      <alignment/>
    </xf>
    <xf numFmtId="199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188" fontId="40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horizontal="justify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53" fillId="0" borderId="51" xfId="0" applyNumberFormat="1" applyFont="1" applyFill="1" applyBorder="1" applyAlignment="1">
      <alignment horizontal="center" vertical="center"/>
    </xf>
    <xf numFmtId="0" fontId="53" fillId="0" borderId="67" xfId="0" applyNumberFormat="1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7" fontId="24" fillId="0" borderId="65" xfId="0" applyNumberFormat="1" applyFont="1" applyFill="1" applyBorder="1" applyAlignment="1">
      <alignment horizontal="center" vertical="center"/>
    </xf>
    <xf numFmtId="17" fontId="24" fillId="0" borderId="66" xfId="0" applyNumberFormat="1" applyFont="1" applyFill="1" applyBorder="1" applyAlignment="1">
      <alignment horizontal="center" vertical="center"/>
    </xf>
    <xf numFmtId="1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/>
    </xf>
    <xf numFmtId="2" fontId="82" fillId="39" borderId="74" xfId="0" applyNumberFormat="1" applyFont="1" applyFill="1" applyBorder="1" applyAlignment="1">
      <alignment horizontal="center" vertical="center"/>
    </xf>
    <xf numFmtId="2" fontId="82" fillId="39" borderId="29" xfId="0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175" fontId="24" fillId="0" borderId="74" xfId="0" applyNumberFormat="1" applyFont="1" applyFill="1" applyBorder="1" applyAlignment="1">
      <alignment horizontal="center" vertical="center"/>
    </xf>
    <xf numFmtId="175" fontId="24" fillId="0" borderId="47" xfId="0" applyNumberFormat="1" applyFont="1" applyFill="1" applyBorder="1" applyAlignment="1">
      <alignment horizontal="center" vertical="center"/>
    </xf>
    <xf numFmtId="175" fontId="24" fillId="0" borderId="29" xfId="0" applyNumberFormat="1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203" fontId="65" fillId="0" borderId="55" xfId="92" applyNumberFormat="1" applyFont="1" applyFill="1" applyBorder="1" applyAlignment="1" applyProtection="1">
      <alignment horizontal="left" vertical="center" wrapText="1"/>
      <protection/>
    </xf>
    <xf numFmtId="203" fontId="65" fillId="0" borderId="58" xfId="92" applyNumberFormat="1" applyFont="1" applyFill="1" applyBorder="1" applyAlignment="1" applyProtection="1">
      <alignment horizontal="left" vertical="center" wrapText="1"/>
      <protection/>
    </xf>
    <xf numFmtId="201" fontId="80" fillId="0" borderId="55" xfId="113" applyNumberFormat="1" applyFont="1" applyFill="1" applyBorder="1" applyAlignment="1" applyProtection="1">
      <alignment horizontal="left" vertical="center" wrapText="1"/>
      <protection/>
    </xf>
    <xf numFmtId="201" fontId="80" fillId="0" borderId="58" xfId="113" applyNumberFormat="1" applyFont="1" applyFill="1" applyBorder="1" applyAlignment="1" applyProtection="1">
      <alignment horizontal="left" vertical="center" wrapText="1"/>
      <protection/>
    </xf>
    <xf numFmtId="10" fontId="57" fillId="43" borderId="55" xfId="92" applyNumberFormat="1" applyFont="1" applyFill="1" applyBorder="1" applyAlignment="1" applyProtection="1">
      <alignment horizontal="left" vertical="center" wrapText="1"/>
      <protection/>
    </xf>
    <xf numFmtId="10" fontId="57" fillId="43" borderId="58" xfId="92" applyNumberFormat="1" applyFont="1" applyFill="1" applyBorder="1" applyAlignment="1" applyProtection="1">
      <alignment horizontal="left" vertical="center" wrapText="1"/>
      <protection/>
    </xf>
    <xf numFmtId="188" fontId="57" fillId="40" borderId="55" xfId="113" applyFont="1" applyFill="1" applyBorder="1" applyAlignment="1" applyProtection="1">
      <alignment horizontal="center" vertical="center" wrapText="1"/>
      <protection/>
    </xf>
    <xf numFmtId="188" fontId="57" fillId="40" borderId="58" xfId="113" applyFont="1" applyFill="1" applyBorder="1" applyAlignment="1" applyProtection="1">
      <alignment horizontal="center" vertical="center" wrapText="1"/>
      <protection/>
    </xf>
    <xf numFmtId="201" fontId="65" fillId="0" borderId="55" xfId="113" applyNumberFormat="1" applyFont="1" applyFill="1" applyBorder="1" applyAlignment="1" applyProtection="1">
      <alignment horizontal="right" vertical="center" wrapText="1"/>
      <protection/>
    </xf>
    <xf numFmtId="201" fontId="65" fillId="0" borderId="58" xfId="113" applyNumberFormat="1" applyFont="1" applyFill="1" applyBorder="1" applyAlignment="1" applyProtection="1">
      <alignment horizontal="right" vertical="center" wrapText="1"/>
      <protection/>
    </xf>
    <xf numFmtId="201" fontId="65" fillId="0" borderId="55" xfId="113" applyNumberFormat="1" applyFont="1" applyFill="1" applyBorder="1" applyAlignment="1" applyProtection="1">
      <alignment horizontal="center" vertical="center" wrapText="1"/>
      <protection/>
    </xf>
    <xf numFmtId="201" fontId="65" fillId="0" borderId="58" xfId="113" applyNumberFormat="1" applyFont="1" applyFill="1" applyBorder="1" applyAlignment="1" applyProtection="1">
      <alignment horizontal="center" vertical="center" wrapText="1"/>
      <protection/>
    </xf>
    <xf numFmtId="201" fontId="66" fillId="0" borderId="55" xfId="113" applyNumberFormat="1" applyFont="1" applyFill="1" applyBorder="1" applyAlignment="1" applyProtection="1">
      <alignment horizontal="center" vertical="center" wrapText="1"/>
      <protection/>
    </xf>
    <xf numFmtId="201" fontId="66" fillId="0" borderId="58" xfId="113" applyNumberFormat="1" applyFont="1" applyFill="1" applyBorder="1" applyAlignment="1" applyProtection="1">
      <alignment horizontal="center" vertical="center" wrapText="1"/>
      <protection/>
    </xf>
    <xf numFmtId="201" fontId="56" fillId="42" borderId="62" xfId="113" applyNumberFormat="1" applyFont="1" applyFill="1" applyBorder="1" applyAlignment="1" applyProtection="1">
      <alignment horizontal="center" vertical="center" wrapText="1"/>
      <protection/>
    </xf>
    <xf numFmtId="201" fontId="56" fillId="42" borderId="77" xfId="113" applyNumberFormat="1" applyFont="1" applyFill="1" applyBorder="1" applyAlignment="1" applyProtection="1">
      <alignment horizontal="center" vertical="center" wrapText="1"/>
      <protection/>
    </xf>
    <xf numFmtId="189" fontId="66" fillId="0" borderId="55" xfId="78" applyFont="1" applyFill="1" applyBorder="1" applyAlignment="1" applyProtection="1">
      <alignment horizontal="center" vertical="center" wrapText="1"/>
      <protection/>
    </xf>
    <xf numFmtId="189" fontId="66" fillId="0" borderId="58" xfId="78" applyFont="1" applyFill="1" applyBorder="1" applyAlignment="1" applyProtection="1">
      <alignment horizontal="center" vertical="center" wrapText="1"/>
      <protection/>
    </xf>
    <xf numFmtId="0" fontId="51" fillId="0" borderId="78" xfId="0" applyNumberFormat="1" applyFont="1" applyFill="1" applyBorder="1" applyAlignment="1">
      <alignment horizontal="center" vertical="center"/>
    </xf>
    <xf numFmtId="0" fontId="51" fillId="0" borderId="52" xfId="0" applyNumberFormat="1" applyFont="1" applyFill="1" applyBorder="1" applyAlignment="1">
      <alignment horizontal="center" vertical="center"/>
    </xf>
    <xf numFmtId="0" fontId="40" fillId="25" borderId="0" xfId="0" applyNumberFormat="1" applyFont="1" applyFill="1" applyBorder="1" applyAlignment="1">
      <alignment horizontal="center" vertical="center"/>
    </xf>
    <xf numFmtId="0" fontId="40" fillId="25" borderId="79" xfId="0" applyNumberFormat="1" applyFont="1" applyFill="1" applyBorder="1" applyAlignment="1">
      <alignment horizontal="center" vertical="center"/>
    </xf>
    <xf numFmtId="0" fontId="40" fillId="25" borderId="80" xfId="0" applyNumberFormat="1" applyFont="1" applyFill="1" applyBorder="1" applyAlignment="1">
      <alignment horizontal="center" vertical="center" wrapText="1"/>
    </xf>
    <xf numFmtId="0" fontId="40" fillId="25" borderId="0" xfId="0" applyNumberFormat="1" applyFont="1" applyFill="1" applyBorder="1" applyAlignment="1">
      <alignment horizontal="center" vertical="center" wrapText="1"/>
    </xf>
    <xf numFmtId="0" fontId="40" fillId="25" borderId="79" xfId="0" applyNumberFormat="1" applyFont="1" applyFill="1" applyBorder="1" applyAlignment="1">
      <alignment horizontal="center" vertical="center" wrapText="1"/>
    </xf>
    <xf numFmtId="0" fontId="54" fillId="44" borderId="51" xfId="0" applyNumberFormat="1" applyFont="1" applyFill="1" applyBorder="1" applyAlignment="1">
      <alignment horizontal="center" vertical="center"/>
    </xf>
    <xf numFmtId="188" fontId="52" fillId="0" borderId="81" xfId="113" applyFont="1" applyFill="1" applyBorder="1" applyAlignment="1" applyProtection="1">
      <alignment horizontal="center" vertical="center"/>
      <protection/>
    </xf>
    <xf numFmtId="0" fontId="53" fillId="0" borderId="82" xfId="0" applyNumberFormat="1" applyFont="1" applyFill="1" applyBorder="1" applyAlignment="1">
      <alignment horizontal="center" vertical="center"/>
    </xf>
    <xf numFmtId="0" fontId="53" fillId="0" borderId="83" xfId="0" applyNumberFormat="1" applyFont="1" applyFill="1" applyBorder="1" applyAlignment="1">
      <alignment horizontal="center" vertical="center"/>
    </xf>
    <xf numFmtId="0" fontId="53" fillId="0" borderId="84" xfId="0" applyNumberFormat="1" applyFont="1" applyFill="1" applyBorder="1" applyAlignment="1">
      <alignment horizontal="center" vertical="center"/>
    </xf>
    <xf numFmtId="0" fontId="53" fillId="0" borderId="85" xfId="0" applyNumberFormat="1" applyFont="1" applyFill="1" applyBorder="1" applyAlignment="1">
      <alignment horizontal="center" vertical="center"/>
    </xf>
    <xf numFmtId="0" fontId="53" fillId="0" borderId="86" xfId="0" applyNumberFormat="1" applyFont="1" applyFill="1" applyBorder="1" applyAlignment="1">
      <alignment horizontal="center" vertical="center"/>
    </xf>
    <xf numFmtId="0" fontId="51" fillId="0" borderId="87" xfId="0" applyNumberFormat="1" applyFont="1" applyFill="1" applyBorder="1" applyAlignment="1">
      <alignment horizontal="center" vertical="center"/>
    </xf>
    <xf numFmtId="0" fontId="51" fillId="0" borderId="88" xfId="0" applyNumberFormat="1" applyFont="1" applyFill="1" applyBorder="1" applyAlignment="1">
      <alignment horizontal="center" vertical="center"/>
    </xf>
    <xf numFmtId="0" fontId="52" fillId="0" borderId="51" xfId="0" applyNumberFormat="1" applyFont="1" applyFill="1" applyBorder="1" applyAlignment="1">
      <alignment horizontal="center" vertical="center"/>
    </xf>
    <xf numFmtId="0" fontId="52" fillId="0" borderId="89" xfId="0" applyNumberFormat="1" applyFont="1" applyFill="1" applyBorder="1" applyAlignment="1">
      <alignment horizontal="center" vertical="center"/>
    </xf>
    <xf numFmtId="0" fontId="30" fillId="0" borderId="90" xfId="88" applyFont="1" applyFill="1" applyBorder="1" applyAlignment="1" applyProtection="1">
      <alignment horizontal="left" shrinkToFit="1"/>
      <protection locked="0"/>
    </xf>
    <xf numFmtId="0" fontId="30" fillId="0" borderId="91" xfId="88" applyFont="1" applyFill="1" applyBorder="1" applyAlignment="1" applyProtection="1">
      <alignment horizontal="left" shrinkToFit="1"/>
      <protection locked="0"/>
    </xf>
    <xf numFmtId="0" fontId="30" fillId="0" borderId="92" xfId="88" applyFont="1" applyFill="1" applyBorder="1" applyAlignment="1" applyProtection="1">
      <alignment horizontal="left" shrinkToFit="1"/>
      <protection locked="0"/>
    </xf>
    <xf numFmtId="173" fontId="30" fillId="0" borderId="22" xfId="88" applyNumberFormat="1" applyFont="1" applyFill="1" applyBorder="1" applyAlignment="1" applyProtection="1">
      <alignment vertical="center" shrinkToFit="1"/>
      <protection locked="0"/>
    </xf>
    <xf numFmtId="173" fontId="30" fillId="0" borderId="46" xfId="88" applyNumberFormat="1" applyFont="1" applyFill="1" applyBorder="1" applyAlignment="1" applyProtection="1">
      <alignment vertical="center" shrinkToFit="1"/>
      <protection locked="0"/>
    </xf>
    <xf numFmtId="0" fontId="23" fillId="0" borderId="93" xfId="88" applyFont="1" applyFill="1" applyBorder="1" applyAlignment="1" applyProtection="1">
      <alignment horizontal="center" vertical="center"/>
      <protection locked="0"/>
    </xf>
    <xf numFmtId="0" fontId="23" fillId="0" borderId="31" xfId="88" applyFont="1" applyFill="1" applyBorder="1" applyAlignment="1" applyProtection="1">
      <alignment horizontal="center" vertical="center"/>
      <protection locked="0"/>
    </xf>
    <xf numFmtId="0" fontId="23" fillId="0" borderId="32" xfId="88" applyFont="1" applyFill="1" applyBorder="1" applyAlignment="1" applyProtection="1">
      <alignment horizontal="center" vertical="center"/>
      <protection locked="0"/>
    </xf>
    <xf numFmtId="1" fontId="30" fillId="0" borderId="22" xfId="88" applyNumberFormat="1" applyFont="1" applyFill="1" applyBorder="1" applyAlignment="1" applyProtection="1">
      <alignment horizontal="center" vertical="center"/>
      <protection locked="0"/>
    </xf>
    <xf numFmtId="1" fontId="30" fillId="0" borderId="26" xfId="88" applyNumberFormat="1" applyFont="1" applyFill="1" applyBorder="1" applyAlignment="1" applyProtection="1">
      <alignment horizontal="center" vertical="center"/>
      <protection locked="0"/>
    </xf>
    <xf numFmtId="0" fontId="30" fillId="0" borderId="22" xfId="88" applyFont="1" applyFill="1" applyBorder="1" applyAlignment="1" applyProtection="1">
      <alignment horizontal="center" vertical="center" shrinkToFit="1"/>
      <protection locked="0"/>
    </xf>
    <xf numFmtId="0" fontId="30" fillId="0" borderId="46" xfId="88" applyFont="1" applyFill="1" applyBorder="1" applyAlignment="1" applyProtection="1">
      <alignment horizontal="center" vertical="center" shrinkToFit="1"/>
      <protection locked="0"/>
    </xf>
    <xf numFmtId="39" fontId="30" fillId="0" borderId="16" xfId="88" applyNumberFormat="1" applyFont="1" applyFill="1" applyBorder="1" applyAlignment="1" applyProtection="1">
      <alignment/>
      <protection locked="0"/>
    </xf>
    <xf numFmtId="39" fontId="21" fillId="0" borderId="29" xfId="88" applyNumberFormat="1" applyFont="1" applyFill="1" applyBorder="1" applyAlignment="1" applyProtection="1">
      <alignment horizontal="center" vertical="center"/>
      <protection locked="0"/>
    </xf>
    <xf numFmtId="0" fontId="30" fillId="0" borderId="94" xfId="88" applyNumberFormat="1" applyFont="1" applyFill="1" applyBorder="1" applyAlignment="1" applyProtection="1">
      <alignment horizontal="center" vertical="center" shrinkToFit="1"/>
      <protection locked="0"/>
    </xf>
    <xf numFmtId="175" fontId="30" fillId="0" borderId="94" xfId="88" applyNumberFormat="1" applyFont="1" applyFill="1" applyBorder="1" applyAlignment="1" applyProtection="1">
      <alignment horizontal="justify" vertical="center"/>
      <protection locked="0"/>
    </xf>
    <xf numFmtId="39" fontId="30" fillId="0" borderId="94" xfId="88" applyNumberFormat="1" applyFont="1" applyFill="1" applyBorder="1" applyAlignment="1" applyProtection="1">
      <alignment vertical="top" shrinkToFit="1"/>
      <protection locked="0"/>
    </xf>
    <xf numFmtId="39" fontId="78" fillId="0" borderId="95" xfId="88" applyNumberFormat="1" applyFont="1" applyFill="1" applyBorder="1" applyAlignment="1" applyProtection="1">
      <alignment horizontal="center"/>
      <protection locked="0"/>
    </xf>
    <xf numFmtId="39" fontId="78" fillId="0" borderId="96" xfId="88" applyNumberFormat="1" applyFont="1" applyFill="1" applyBorder="1" applyAlignment="1" applyProtection="1">
      <alignment horizontal="center"/>
      <protection locked="0"/>
    </xf>
    <xf numFmtId="175" fontId="30" fillId="0" borderId="95" xfId="88" applyNumberFormat="1" applyFont="1" applyFill="1" applyBorder="1" applyAlignment="1" applyProtection="1">
      <alignment horizontal="left" shrinkToFit="1"/>
      <protection locked="0"/>
    </xf>
    <xf numFmtId="175" fontId="30" fillId="0" borderId="96" xfId="88" applyNumberFormat="1" applyFont="1" applyFill="1" applyBorder="1" applyAlignment="1" applyProtection="1">
      <alignment horizontal="left" shrinkToFit="1"/>
      <protection locked="0"/>
    </xf>
    <xf numFmtId="0" fontId="33" fillId="0" borderId="65" xfId="88" applyFont="1" applyFill="1" applyBorder="1" applyAlignment="1" applyProtection="1">
      <alignment horizontal="center" shrinkToFit="1"/>
      <protection locked="0"/>
    </xf>
    <xf numFmtId="39" fontId="33" fillId="0" borderId="65" xfId="88" applyNumberFormat="1" applyFont="1" applyFill="1" applyBorder="1" applyAlignment="1" applyProtection="1">
      <alignment horizontal="center" shrinkToFit="1"/>
      <protection locked="0"/>
    </xf>
    <xf numFmtId="0" fontId="23" fillId="0" borderId="16" xfId="88" applyFont="1" applyFill="1" applyBorder="1" applyAlignment="1" applyProtection="1">
      <alignment horizontal="center" vertical="center" wrapText="1"/>
      <protection locked="0"/>
    </xf>
    <xf numFmtId="39" fontId="78" fillId="0" borderId="97" xfId="88" applyNumberFormat="1" applyFont="1" applyFill="1" applyBorder="1" applyAlignment="1" applyProtection="1">
      <alignment horizontal="center"/>
      <protection locked="0"/>
    </xf>
    <xf numFmtId="0" fontId="23" fillId="0" borderId="16" xfId="88" applyFont="1" applyFill="1" applyBorder="1" applyAlignment="1" applyProtection="1">
      <alignment vertical="center" wrapText="1"/>
      <protection locked="0"/>
    </xf>
    <xf numFmtId="0" fontId="28" fillId="0" borderId="98" xfId="88" applyFont="1" applyFill="1" applyBorder="1" applyAlignment="1">
      <alignment horizontal="center" vertical="center" wrapText="1"/>
      <protection/>
    </xf>
    <xf numFmtId="0" fontId="28" fillId="0" borderId="99" xfId="88" applyFont="1" applyFill="1" applyBorder="1" applyAlignment="1">
      <alignment horizontal="center" shrinkToFit="1"/>
      <protection/>
    </xf>
    <xf numFmtId="39" fontId="30" fillId="0" borderId="95" xfId="88" applyNumberFormat="1" applyFont="1" applyFill="1" applyBorder="1" applyAlignment="1" applyProtection="1">
      <alignment horizontal="center" vertical="center" shrinkToFit="1"/>
      <protection locked="0"/>
    </xf>
    <xf numFmtId="39" fontId="30" fillId="0" borderId="96" xfId="88" applyNumberFormat="1" applyFont="1" applyFill="1" applyBorder="1" applyAlignment="1" applyProtection="1">
      <alignment horizontal="center" vertical="center" shrinkToFit="1"/>
      <protection locked="0"/>
    </xf>
    <xf numFmtId="0" fontId="20" fillId="0" borderId="98" xfId="88" applyFont="1" applyFill="1" applyBorder="1" applyAlignment="1">
      <alignment horizontal="left" shrinkToFit="1"/>
      <protection/>
    </xf>
    <xf numFmtId="0" fontId="28" fillId="0" borderId="98" xfId="88" applyFont="1" applyFill="1" applyBorder="1" applyAlignment="1">
      <alignment horizontal="center" shrinkToFit="1"/>
      <protection/>
    </xf>
    <xf numFmtId="0" fontId="21" fillId="0" borderId="24" xfId="88" applyFont="1" applyFill="1" applyBorder="1" applyAlignment="1" applyProtection="1">
      <alignment horizontal="right" shrinkToFit="1"/>
      <protection locked="0"/>
    </xf>
    <xf numFmtId="0" fontId="28" fillId="0" borderId="98" xfId="88" applyFont="1" applyFill="1" applyBorder="1" applyAlignment="1">
      <alignment horizontal="left" shrinkToFit="1"/>
      <protection/>
    </xf>
    <xf numFmtId="39" fontId="20" fillId="0" borderId="95" xfId="88" applyNumberFormat="1" applyFont="1" applyFill="1" applyBorder="1" applyAlignment="1" applyProtection="1">
      <alignment horizontal="right" shrinkToFit="1"/>
      <protection locked="0"/>
    </xf>
    <xf numFmtId="39" fontId="20" fillId="0" borderId="97" xfId="88" applyNumberFormat="1" applyFont="1" applyFill="1" applyBorder="1" applyAlignment="1" applyProtection="1">
      <alignment horizontal="right" shrinkToFit="1"/>
      <protection locked="0"/>
    </xf>
    <xf numFmtId="39" fontId="20" fillId="0" borderId="100" xfId="88" applyNumberFormat="1" applyFont="1" applyFill="1" applyBorder="1" applyAlignment="1" applyProtection="1">
      <alignment horizontal="right" shrinkToFit="1"/>
      <protection locked="0"/>
    </xf>
    <xf numFmtId="0" fontId="20" fillId="0" borderId="66" xfId="88" applyFont="1" applyFill="1" applyBorder="1" applyAlignment="1" applyProtection="1">
      <alignment horizontal="left" shrinkToFit="1"/>
      <protection locked="0"/>
    </xf>
    <xf numFmtId="39" fontId="20" fillId="0" borderId="66" xfId="88" applyNumberFormat="1" applyFont="1" applyFill="1" applyBorder="1" applyAlignment="1" applyProtection="1">
      <alignment horizontal="left" shrinkToFit="1"/>
      <protection locked="0"/>
    </xf>
    <xf numFmtId="0" fontId="20" fillId="0" borderId="66" xfId="88" applyFont="1" applyFill="1" applyBorder="1" applyAlignment="1">
      <alignment horizontal="left" vertical="center"/>
      <protection/>
    </xf>
    <xf numFmtId="0" fontId="21" fillId="0" borderId="16" xfId="88" applyFont="1" applyFill="1" applyBorder="1" applyAlignment="1" applyProtection="1">
      <alignment horizontal="center" shrinkToFit="1"/>
      <protection locked="0"/>
    </xf>
    <xf numFmtId="0" fontId="20" fillId="0" borderId="17" xfId="88" applyFont="1" applyFill="1" applyBorder="1" applyAlignment="1">
      <alignment horizontal="left" vertical="center"/>
      <protection/>
    </xf>
    <xf numFmtId="0" fontId="20" fillId="0" borderId="16" xfId="88" applyFont="1" applyFill="1" applyBorder="1" applyAlignment="1">
      <alignment horizontal="left" vertical="center"/>
      <protection/>
    </xf>
    <xf numFmtId="0" fontId="26" fillId="0" borderId="46" xfId="88" applyFont="1" applyFill="1" applyBorder="1" applyAlignment="1">
      <alignment horizontal="center" vertical="center" wrapText="1"/>
      <protection/>
    </xf>
    <xf numFmtId="39" fontId="20" fillId="0" borderId="24" xfId="88" applyNumberFormat="1" applyFont="1" applyFill="1" applyBorder="1" applyAlignment="1" applyProtection="1">
      <alignment horizontal="left" shrinkToFit="1"/>
      <protection locked="0"/>
    </xf>
    <xf numFmtId="39" fontId="21" fillId="0" borderId="26" xfId="88" applyNumberFormat="1" applyFont="1" applyFill="1" applyBorder="1" applyAlignment="1" applyProtection="1">
      <alignment horizontal="center" vertical="center"/>
      <protection locked="0"/>
    </xf>
    <xf numFmtId="39" fontId="21" fillId="0" borderId="22" xfId="88" applyNumberFormat="1" applyFont="1" applyFill="1" applyBorder="1" applyAlignment="1" applyProtection="1">
      <alignment horizontal="center" vertical="center"/>
      <protection locked="0"/>
    </xf>
    <xf numFmtId="39" fontId="30" fillId="0" borderId="17" xfId="88" applyNumberFormat="1" applyFont="1" applyFill="1" applyBorder="1" applyAlignment="1" applyProtection="1">
      <alignment horizontal="center"/>
      <protection locked="0"/>
    </xf>
    <xf numFmtId="39" fontId="30" fillId="0" borderId="15" xfId="88" applyNumberFormat="1" applyFont="1" applyFill="1" applyBorder="1" applyAlignment="1" applyProtection="1">
      <alignment horizontal="center"/>
      <protection locked="0"/>
    </xf>
    <xf numFmtId="0" fontId="30" fillId="0" borderId="95" xfId="88" applyFont="1" applyFill="1" applyBorder="1" applyAlignment="1" applyProtection="1">
      <alignment horizontal="left" shrinkToFit="1"/>
      <protection locked="0"/>
    </xf>
    <xf numFmtId="0" fontId="30" fillId="0" borderId="96" xfId="88" applyFont="1" applyFill="1" applyBorder="1" applyAlignment="1" applyProtection="1">
      <alignment horizontal="left" shrinkToFit="1"/>
      <protection locked="0"/>
    </xf>
    <xf numFmtId="175" fontId="30" fillId="0" borderId="101" xfId="88" applyNumberFormat="1" applyFont="1" applyFill="1" applyBorder="1" applyAlignment="1" applyProtection="1">
      <alignment horizontal="justify" vertical="center"/>
      <protection locked="0"/>
    </xf>
    <xf numFmtId="175" fontId="30" fillId="0" borderId="102" xfId="88" applyNumberFormat="1" applyFont="1" applyFill="1" applyBorder="1" applyAlignment="1" applyProtection="1">
      <alignment horizontal="justify" vertical="center"/>
      <protection locked="0"/>
    </xf>
    <xf numFmtId="0" fontId="42" fillId="0" borderId="38" xfId="83" applyFont="1" applyBorder="1" applyAlignment="1">
      <alignment horizontal="center" vertical="center"/>
      <protection/>
    </xf>
    <xf numFmtId="0" fontId="42" fillId="0" borderId="39" xfId="83" applyFont="1" applyBorder="1" applyAlignment="1">
      <alignment horizontal="center" vertical="center"/>
      <protection/>
    </xf>
    <xf numFmtId="0" fontId="42" fillId="0" borderId="40" xfId="83" applyFont="1" applyBorder="1" applyAlignment="1">
      <alignment horizontal="center" vertical="center"/>
      <protection/>
    </xf>
    <xf numFmtId="0" fontId="42" fillId="0" borderId="33" xfId="83" applyFont="1" applyBorder="1" applyAlignment="1">
      <alignment horizontal="center" vertical="center"/>
      <protection/>
    </xf>
    <xf numFmtId="0" fontId="42" fillId="0" borderId="0" xfId="83" applyFont="1" applyBorder="1" applyAlignment="1">
      <alignment horizontal="center" vertical="center"/>
      <protection/>
    </xf>
    <xf numFmtId="0" fontId="42" fillId="0" borderId="34" xfId="83" applyFont="1" applyBorder="1" applyAlignment="1">
      <alignment horizontal="center" vertical="center"/>
      <protection/>
    </xf>
    <xf numFmtId="0" fontId="42" fillId="0" borderId="41" xfId="83" applyFont="1" applyBorder="1" applyAlignment="1">
      <alignment horizontal="center" vertical="center"/>
      <protection/>
    </xf>
    <xf numFmtId="0" fontId="42" fillId="0" borderId="42" xfId="83" applyFont="1" applyBorder="1" applyAlignment="1">
      <alignment horizontal="center" vertical="center"/>
      <protection/>
    </xf>
    <xf numFmtId="0" fontId="42" fillId="0" borderId="43" xfId="83" applyFont="1" applyBorder="1" applyAlignment="1">
      <alignment horizontal="center" vertical="center"/>
      <protection/>
    </xf>
    <xf numFmtId="0" fontId="43" fillId="0" borderId="35" xfId="83" applyFont="1" applyBorder="1" applyAlignment="1">
      <alignment horizontal="center" vertical="center"/>
      <protection/>
    </xf>
    <xf numFmtId="0" fontId="43" fillId="0" borderId="36" xfId="83" applyFont="1" applyBorder="1" applyAlignment="1">
      <alignment horizontal="center" vertical="center"/>
      <protection/>
    </xf>
    <xf numFmtId="0" fontId="43" fillId="0" borderId="103" xfId="83" applyFont="1" applyBorder="1" applyAlignment="1">
      <alignment horizontal="center" vertical="center"/>
      <protection/>
    </xf>
    <xf numFmtId="0" fontId="45" fillId="0" borderId="0" xfId="83" applyFont="1">
      <alignment/>
      <protection/>
    </xf>
    <xf numFmtId="0" fontId="45" fillId="0" borderId="36" xfId="83" applyFont="1" applyBorder="1">
      <alignment/>
      <protection/>
    </xf>
    <xf numFmtId="0" fontId="45" fillId="0" borderId="33" xfId="83" applyFont="1" applyBorder="1">
      <alignment/>
      <protection/>
    </xf>
    <xf numFmtId="0" fontId="46" fillId="0" borderId="0" xfId="83" applyFont="1" applyAlignment="1">
      <alignment vertical="center"/>
      <protection/>
    </xf>
    <xf numFmtId="0" fontId="46" fillId="0" borderId="42" xfId="83" applyFont="1" applyBorder="1" applyAlignment="1">
      <alignment vertical="center"/>
      <protection/>
    </xf>
    <xf numFmtId="0" fontId="44" fillId="0" borderId="0" xfId="83" applyFont="1" applyAlignment="1">
      <alignment vertical="center"/>
      <protection/>
    </xf>
    <xf numFmtId="0" fontId="44" fillId="0" borderId="39" xfId="83" applyFont="1" applyBorder="1" applyAlignment="1">
      <alignment horizontal="center" vertical="center" wrapText="1"/>
      <protection/>
    </xf>
    <xf numFmtId="0" fontId="44" fillId="0" borderId="0" xfId="83" applyFont="1" applyBorder="1" applyAlignment="1">
      <alignment horizontal="center" vertical="center" wrapText="1"/>
      <protection/>
    </xf>
    <xf numFmtId="0" fontId="43" fillId="0" borderId="0" xfId="83" applyFont="1" applyAlignment="1">
      <alignment vertical="center"/>
      <protection/>
    </xf>
  </cellXfs>
  <cellStyles count="10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3" xfId="30"/>
    <cellStyle name="40% - Ênfase3 2" xfId="31"/>
    <cellStyle name="40% - Ênfase4" xfId="32"/>
    <cellStyle name="40% - Ênfase4 2" xfId="33"/>
    <cellStyle name="40% - Ênfase5" xfId="34"/>
    <cellStyle name="40% - Ênfase5 2" xfId="35"/>
    <cellStyle name="40% - Ênfase6" xfId="36"/>
    <cellStyle name="40% - Ênfase6 2" xfId="37"/>
    <cellStyle name="60% - Ênfase1" xfId="38"/>
    <cellStyle name="60% - Ênfase1 2" xfId="39"/>
    <cellStyle name="60% - Ênfase2" xfId="40"/>
    <cellStyle name="60% - Ênfase2 2" xfId="41"/>
    <cellStyle name="60% - Ênfase3" xfId="42"/>
    <cellStyle name="60% - Ênfase3 2" xfId="43"/>
    <cellStyle name="60% - Ênfase4" xfId="44"/>
    <cellStyle name="60% - Ênfase4 2" xfId="45"/>
    <cellStyle name="60% - Ênfase5" xfId="46"/>
    <cellStyle name="60% - Ênfase5 2" xfId="47"/>
    <cellStyle name="60% - Ênfase6" xfId="48"/>
    <cellStyle name="60% - Ênfase6 2" xfId="49"/>
    <cellStyle name="Bom" xfId="50"/>
    <cellStyle name="Bom 2" xfId="51"/>
    <cellStyle name="Cálculo" xfId="52"/>
    <cellStyle name="Cálculo 2" xfId="53"/>
    <cellStyle name="Célula de Verificação" xfId="54"/>
    <cellStyle name="Célula Vinculada" xfId="55"/>
    <cellStyle name="Célula Vinculada 2" xfId="56"/>
    <cellStyle name="Ênfase1" xfId="57"/>
    <cellStyle name="Ênfase1 2" xfId="58"/>
    <cellStyle name="Ênfase2" xfId="59"/>
    <cellStyle name="Ênfase2 2" xfId="60"/>
    <cellStyle name="Ênfase3" xfId="61"/>
    <cellStyle name="Ênfase3 2" xfId="62"/>
    <cellStyle name="Ênfase4" xfId="63"/>
    <cellStyle name="Ênfase4 2" xfId="64"/>
    <cellStyle name="Ênfase5" xfId="65"/>
    <cellStyle name="Ênfase6" xfId="66"/>
    <cellStyle name="Ênfase6 2" xfId="67"/>
    <cellStyle name="Entrada" xfId="68"/>
    <cellStyle name="Entrada 2" xfId="69"/>
    <cellStyle name="Euro" xfId="70"/>
    <cellStyle name="Hyperlink" xfId="71"/>
    <cellStyle name="Followed Hyperlink" xfId="72"/>
    <cellStyle name="Incorreto" xfId="73"/>
    <cellStyle name="Incorreto 2" xfId="74"/>
    <cellStyle name="Currency" xfId="75"/>
    <cellStyle name="Currency [0]" xfId="76"/>
    <cellStyle name="Moeda 2" xfId="77"/>
    <cellStyle name="Moeda 3" xfId="78"/>
    <cellStyle name="Neutra" xfId="79"/>
    <cellStyle name="Neutra 2" xfId="80"/>
    <cellStyle name="Normal 2" xfId="8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_Cronograma São Carlos Interceptor Corrego Gregorio fev 2013" xfId="88"/>
    <cellStyle name="Normal_Pesquisa no referencial 10 de maio de 2013" xfId="89"/>
    <cellStyle name="Nota" xfId="90"/>
    <cellStyle name="Nota 2" xfId="91"/>
    <cellStyle name="Percent" xfId="92"/>
    <cellStyle name="Saída" xfId="93"/>
    <cellStyle name="Saída 2" xfId="94"/>
    <cellStyle name="Comma [0]" xfId="95"/>
    <cellStyle name="Texto de Aviso" xfId="96"/>
    <cellStyle name="Texto Explicativo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ítulo 4 2" xfId="106"/>
    <cellStyle name="Título 5" xfId="107"/>
    <cellStyle name="Título 5 2" xfId="108"/>
    <cellStyle name="Total" xfId="109"/>
    <cellStyle name="Total 2" xfId="110"/>
    <cellStyle name="Comma" xfId="111"/>
    <cellStyle name="Vírgula 2" xfId="112"/>
    <cellStyle name="Vírgula 3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1057275</xdr:colOff>
      <xdr:row>3</xdr:row>
      <xdr:rowOff>276225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382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180975</xdr:rowOff>
    </xdr:from>
    <xdr:to>
      <xdr:col>1</xdr:col>
      <xdr:colOff>638175</xdr:colOff>
      <xdr:row>3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409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219075</xdr:rowOff>
    </xdr:from>
    <xdr:to>
      <xdr:col>1</xdr:col>
      <xdr:colOff>3514725</xdr:colOff>
      <xdr:row>3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35337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29</xdr:row>
      <xdr:rowOff>47625</xdr:rowOff>
    </xdr:from>
    <xdr:to>
      <xdr:col>6</xdr:col>
      <xdr:colOff>200025</xdr:colOff>
      <xdr:row>31</xdr:row>
      <xdr:rowOff>123825</xdr:rowOff>
    </xdr:to>
    <xdr:sp>
      <xdr:nvSpPr>
        <xdr:cNvPr id="1" name="Chave esquerda 1"/>
        <xdr:cNvSpPr>
          <a:spLocks/>
        </xdr:cNvSpPr>
      </xdr:nvSpPr>
      <xdr:spPr>
        <a:xfrm>
          <a:off x="6096000" y="4895850"/>
          <a:ext cx="104775" cy="400050"/>
        </a:xfrm>
        <a:prstGeom prst="leftBrace">
          <a:avLst>
            <a:gd name="adj1" fmla="val -47791"/>
            <a:gd name="adj2" fmla="val 8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390525</xdr:colOff>
      <xdr:row>39</xdr:row>
      <xdr:rowOff>142875</xdr:rowOff>
    </xdr:from>
    <xdr:to>
      <xdr:col>5</xdr:col>
      <xdr:colOff>438150</xdr:colOff>
      <xdr:row>42</xdr:row>
      <xdr:rowOff>28575</xdr:rowOff>
    </xdr:to>
    <xdr:sp>
      <xdr:nvSpPr>
        <xdr:cNvPr id="2" name="Colchete esquerdo 2"/>
        <xdr:cNvSpPr>
          <a:spLocks/>
        </xdr:cNvSpPr>
      </xdr:nvSpPr>
      <xdr:spPr>
        <a:xfrm>
          <a:off x="5400675" y="6657975"/>
          <a:ext cx="47625" cy="447675"/>
        </a:xfrm>
        <a:prstGeom prst="leftBracket">
          <a:avLst>
            <a:gd name="adj" fmla="val -49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38100</xdr:colOff>
      <xdr:row>39</xdr:row>
      <xdr:rowOff>104775</xdr:rowOff>
    </xdr:from>
    <xdr:to>
      <xdr:col>9</xdr:col>
      <xdr:colOff>95250</xdr:colOff>
      <xdr:row>42</xdr:row>
      <xdr:rowOff>0</xdr:rowOff>
    </xdr:to>
    <xdr:sp>
      <xdr:nvSpPr>
        <xdr:cNvPr id="3" name="Colchete direito 4"/>
        <xdr:cNvSpPr>
          <a:spLocks/>
        </xdr:cNvSpPr>
      </xdr:nvSpPr>
      <xdr:spPr>
        <a:xfrm>
          <a:off x="9810750" y="6619875"/>
          <a:ext cx="57150" cy="457200"/>
        </a:xfrm>
        <a:prstGeom prst="rightBracket">
          <a:avLst>
            <a:gd name="adj" fmla="val -49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38100</xdr:colOff>
      <xdr:row>45</xdr:row>
      <xdr:rowOff>104775</xdr:rowOff>
    </xdr:from>
    <xdr:to>
      <xdr:col>9</xdr:col>
      <xdr:colOff>95250</xdr:colOff>
      <xdr:row>47</xdr:row>
      <xdr:rowOff>152400</xdr:rowOff>
    </xdr:to>
    <xdr:sp>
      <xdr:nvSpPr>
        <xdr:cNvPr id="4" name="Colchete direito 5"/>
        <xdr:cNvSpPr>
          <a:spLocks/>
        </xdr:cNvSpPr>
      </xdr:nvSpPr>
      <xdr:spPr>
        <a:xfrm>
          <a:off x="9810750" y="7677150"/>
          <a:ext cx="57150" cy="447675"/>
        </a:xfrm>
        <a:prstGeom prst="rightBracket">
          <a:avLst>
            <a:gd name="adj" fmla="val -48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371475</xdr:colOff>
      <xdr:row>45</xdr:row>
      <xdr:rowOff>133350</xdr:rowOff>
    </xdr:from>
    <xdr:to>
      <xdr:col>5</xdr:col>
      <xdr:colOff>419100</xdr:colOff>
      <xdr:row>48</xdr:row>
      <xdr:rowOff>9525</xdr:rowOff>
    </xdr:to>
    <xdr:sp>
      <xdr:nvSpPr>
        <xdr:cNvPr id="5" name="Colchete esquerdo 6"/>
        <xdr:cNvSpPr>
          <a:spLocks/>
        </xdr:cNvSpPr>
      </xdr:nvSpPr>
      <xdr:spPr>
        <a:xfrm>
          <a:off x="5381625" y="7705725"/>
          <a:ext cx="47625" cy="438150"/>
        </a:xfrm>
        <a:prstGeom prst="leftBracket">
          <a:avLst>
            <a:gd name="adj" fmla="val -49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304800</xdr:colOff>
      <xdr:row>7</xdr:row>
      <xdr:rowOff>95250</xdr:rowOff>
    </xdr:from>
    <xdr:to>
      <xdr:col>4</xdr:col>
      <xdr:colOff>1333500</xdr:colOff>
      <xdr:row>13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3825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0\arquivos\RODRIGO\PROJETOS\S%20U%20B%20S%20T%20I%20T%20U%20I%20&#199;%20&#195;%20O%20%20%20D%20E%20%20%20%20R%20E%20D%20E%20S\SUBSTITUI&#199;&#195;O%20EMISS&#193;RIO%20AGUA%20VERMELHA\PLANILHA_OR&#199;AMENT&#193;RIA_E_CRONOGRAMA_EMISS&#193;RIO%20&#193;GUA%20VERMELH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upada"/>
      <sheetName val="Cronograma"/>
      <sheetName val="BDI"/>
      <sheetName val="COMPOSIÇÕES EXTRAS"/>
    </sheetNames>
    <sheetDataSet>
      <sheetData sheetId="0">
        <row r="3">
          <cell r="D3" t="str">
            <v>Substituição do emissário de esgoto do distrito de Água Vermelha- São Carlos/SP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90" zoomScaleNormal="90" zoomScaleSheetLayoutView="90" zoomScalePageLayoutView="0" workbookViewId="0" topLeftCell="A1">
      <selection activeCell="C1" sqref="C1:I1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58.28125" style="0" customWidth="1"/>
    <col min="4" max="4" width="19.28125" style="0" customWidth="1"/>
    <col min="5" max="5" width="13.00390625" style="0" customWidth="1"/>
    <col min="6" max="6" width="20.8515625" style="0" customWidth="1"/>
    <col min="7" max="7" width="22.7109375" style="0" customWidth="1"/>
    <col min="8" max="8" width="22.28125" style="0" customWidth="1"/>
    <col min="9" max="9" width="22.8515625" style="0" bestFit="1" customWidth="1"/>
    <col min="11" max="11" width="24.421875" style="0" customWidth="1"/>
    <col min="12" max="12" width="63.8515625" style="0" customWidth="1"/>
    <col min="13" max="13" width="18.00390625" style="0" customWidth="1"/>
    <col min="14" max="14" width="11.57421875" style="0" customWidth="1"/>
    <col min="15" max="15" width="14.00390625" style="0" customWidth="1"/>
  </cols>
  <sheetData>
    <row r="1" spans="1:15" s="1" customFormat="1" ht="37.5" customHeight="1" thickBot="1">
      <c r="A1" s="221"/>
      <c r="B1" s="222"/>
      <c r="C1" s="223" t="s">
        <v>216</v>
      </c>
      <c r="D1" s="224"/>
      <c r="E1" s="224"/>
      <c r="F1" s="224"/>
      <c r="G1" s="224"/>
      <c r="H1" s="224"/>
      <c r="I1" s="225"/>
      <c r="K1" s="201"/>
      <c r="L1" s="202"/>
      <c r="M1" s="3"/>
      <c r="N1" s="3"/>
      <c r="O1" s="3"/>
    </row>
    <row r="2" spans="1:15" s="1" customFormat="1" ht="26.25" customHeight="1" thickBot="1">
      <c r="A2" s="221"/>
      <c r="B2" s="222"/>
      <c r="C2" s="226" t="s">
        <v>154</v>
      </c>
      <c r="D2" s="227"/>
      <c r="E2" s="227"/>
      <c r="F2" s="227"/>
      <c r="G2" s="227"/>
      <c r="H2" s="227"/>
      <c r="I2" s="228"/>
      <c r="J2" s="3"/>
      <c r="K2" s="202"/>
      <c r="L2" s="202"/>
      <c r="M2" s="3"/>
      <c r="N2" s="3"/>
      <c r="O2" s="3"/>
    </row>
    <row r="3" spans="1:15" s="1" customFormat="1" ht="27.75" customHeight="1" thickBot="1">
      <c r="A3" s="221"/>
      <c r="B3" s="222"/>
      <c r="C3" s="226" t="s">
        <v>155</v>
      </c>
      <c r="D3" s="227"/>
      <c r="E3" s="227"/>
      <c r="F3" s="227"/>
      <c r="G3" s="227"/>
      <c r="H3" s="227"/>
      <c r="I3" s="228"/>
      <c r="J3" s="3"/>
      <c r="K3" s="202"/>
      <c r="L3" s="203"/>
      <c r="M3" s="3"/>
      <c r="N3" s="3"/>
      <c r="O3" s="3"/>
    </row>
    <row r="4" spans="1:15" s="1" customFormat="1" ht="25.5" customHeight="1" thickBot="1">
      <c r="A4" s="221"/>
      <c r="B4" s="222"/>
      <c r="C4" s="226" t="s">
        <v>160</v>
      </c>
      <c r="D4" s="227"/>
      <c r="E4" s="227"/>
      <c r="F4" s="227"/>
      <c r="G4" s="227"/>
      <c r="H4" s="227"/>
      <c r="I4" s="228"/>
      <c r="J4" s="3"/>
      <c r="K4" s="202"/>
      <c r="L4" s="204"/>
      <c r="M4" s="3"/>
      <c r="N4" s="3"/>
      <c r="O4" s="3"/>
    </row>
    <row r="5" spans="1:15" s="4" customFormat="1" ht="24.75" customHeight="1" thickBot="1">
      <c r="A5" s="61"/>
      <c r="B5" s="132"/>
      <c r="C5" s="62"/>
      <c r="D5" s="62"/>
      <c r="E5" s="63"/>
      <c r="F5" s="233" t="s">
        <v>153</v>
      </c>
      <c r="G5" s="233"/>
      <c r="H5" s="231" t="s">
        <v>211</v>
      </c>
      <c r="I5" s="232"/>
      <c r="K5" s="205"/>
      <c r="L5" s="206"/>
      <c r="M5" s="207"/>
      <c r="N5" s="207"/>
      <c r="O5" s="207"/>
    </row>
    <row r="6" spans="1:15" s="4" customFormat="1" ht="15.75" customHeight="1" thickBot="1">
      <c r="A6" s="219" t="s">
        <v>0</v>
      </c>
      <c r="B6" s="229" t="s">
        <v>56</v>
      </c>
      <c r="C6" s="219" t="s">
        <v>152</v>
      </c>
      <c r="D6" s="234" t="s">
        <v>2</v>
      </c>
      <c r="E6" s="219" t="s">
        <v>3</v>
      </c>
      <c r="F6" s="217" t="s">
        <v>98</v>
      </c>
      <c r="G6" s="226" t="s">
        <v>4</v>
      </c>
      <c r="H6" s="248" t="s">
        <v>5</v>
      </c>
      <c r="I6" s="249"/>
      <c r="J6" s="64"/>
      <c r="K6" s="236"/>
      <c r="L6" s="237"/>
      <c r="M6" s="237"/>
      <c r="N6" s="237"/>
      <c r="O6" s="237"/>
    </row>
    <row r="7" spans="1:15" s="4" customFormat="1" ht="45.75" customHeight="1" thickBot="1">
      <c r="A7" s="220"/>
      <c r="B7" s="230"/>
      <c r="C7" s="220"/>
      <c r="D7" s="235"/>
      <c r="E7" s="220"/>
      <c r="F7" s="218"/>
      <c r="G7" s="220"/>
      <c r="H7" s="136" t="s">
        <v>6</v>
      </c>
      <c r="I7" s="136" t="s">
        <v>39</v>
      </c>
      <c r="J7" s="65"/>
      <c r="K7" s="207"/>
      <c r="L7" s="207"/>
      <c r="M7" s="208"/>
      <c r="N7" s="207"/>
      <c r="O7" s="208"/>
    </row>
    <row r="8" spans="1:15" ht="24" customHeight="1">
      <c r="A8" s="85" t="s">
        <v>40</v>
      </c>
      <c r="B8" s="85"/>
      <c r="C8" s="83" t="s">
        <v>41</v>
      </c>
      <c r="D8" s="5"/>
      <c r="E8" s="6"/>
      <c r="F8" s="6"/>
      <c r="G8" s="7"/>
      <c r="H8" s="6"/>
      <c r="I8" s="6"/>
      <c r="K8" s="202"/>
      <c r="L8" s="202"/>
      <c r="M8" s="202"/>
      <c r="N8" s="202"/>
      <c r="O8" s="202"/>
    </row>
    <row r="9" spans="1:15" ht="28.5">
      <c r="A9" s="85" t="s">
        <v>101</v>
      </c>
      <c r="B9" s="85">
        <v>10775</v>
      </c>
      <c r="C9" s="126" t="s">
        <v>156</v>
      </c>
      <c r="D9" s="78" t="s">
        <v>42</v>
      </c>
      <c r="E9" s="77">
        <v>4</v>
      </c>
      <c r="F9" s="79"/>
      <c r="G9" s="80">
        <f>ROUND(F9*E9,2)</f>
        <v>0</v>
      </c>
      <c r="H9" s="81">
        <v>3402</v>
      </c>
      <c r="I9" s="81">
        <f>ROUND(G9-H9,2)</f>
        <v>-3402</v>
      </c>
      <c r="K9" s="209"/>
      <c r="L9" s="210"/>
      <c r="M9" s="211"/>
      <c r="N9" s="212"/>
      <c r="O9" s="213"/>
    </row>
    <row r="10" spans="1:15" ht="39" customHeight="1">
      <c r="A10" s="85" t="s">
        <v>127</v>
      </c>
      <c r="B10" s="85" t="s">
        <v>121</v>
      </c>
      <c r="C10" s="126" t="s">
        <v>163</v>
      </c>
      <c r="D10" s="78" t="s">
        <v>7</v>
      </c>
      <c r="E10" s="77">
        <v>24</v>
      </c>
      <c r="F10" s="79"/>
      <c r="G10" s="80">
        <f>ROUND(F10*E10,2)</f>
        <v>0</v>
      </c>
      <c r="H10" s="81">
        <v>0</v>
      </c>
      <c r="I10" s="81">
        <f>ROUND(G10-H10,2)</f>
        <v>0</v>
      </c>
      <c r="K10" s="209"/>
      <c r="L10" s="214"/>
      <c r="M10" s="211"/>
      <c r="N10" s="212"/>
      <c r="O10" s="213"/>
    </row>
    <row r="11" spans="1:15" ht="20.25" customHeight="1">
      <c r="A11" s="85"/>
      <c r="B11" s="85"/>
      <c r="C11" s="9"/>
      <c r="D11" s="11"/>
      <c r="E11" s="52"/>
      <c r="F11" s="127"/>
      <c r="G11" s="128">
        <f>SUM(G9:G10)</f>
        <v>0</v>
      </c>
      <c r="H11" s="128">
        <f>ROUND(SUM(H9:H10),2)</f>
        <v>3402</v>
      </c>
      <c r="I11" s="128">
        <f>G11-H11</f>
        <v>-3402</v>
      </c>
      <c r="K11" s="202"/>
      <c r="L11" s="202"/>
      <c r="M11" s="211"/>
      <c r="N11" s="212"/>
      <c r="O11" s="213"/>
    </row>
    <row r="12" spans="1:15" ht="28.5" customHeight="1">
      <c r="A12" s="85"/>
      <c r="B12" s="85"/>
      <c r="C12" s="9"/>
      <c r="D12" s="11"/>
      <c r="E12" s="52"/>
      <c r="F12" s="68"/>
      <c r="G12" s="70"/>
      <c r="H12" s="67"/>
      <c r="I12" s="67"/>
      <c r="K12" s="202"/>
      <c r="L12" s="202"/>
      <c r="M12" s="211"/>
      <c r="N12" s="212"/>
      <c r="O12" s="213"/>
    </row>
    <row r="13" spans="1:15" ht="21" customHeight="1">
      <c r="A13" s="85" t="s">
        <v>43</v>
      </c>
      <c r="B13" s="85"/>
      <c r="C13" s="83" t="s">
        <v>44</v>
      </c>
      <c r="D13" s="11"/>
      <c r="E13" s="52"/>
      <c r="F13" s="71"/>
      <c r="G13" s="66"/>
      <c r="H13" s="67"/>
      <c r="I13" s="67"/>
      <c r="K13" s="202"/>
      <c r="L13" s="202"/>
      <c r="M13" s="211"/>
      <c r="N13" s="212"/>
      <c r="O13" s="213"/>
    </row>
    <row r="14" spans="1:15" ht="70.5" customHeight="1">
      <c r="A14" s="85" t="s">
        <v>99</v>
      </c>
      <c r="B14" s="78" t="s">
        <v>111</v>
      </c>
      <c r="C14" s="126" t="s">
        <v>108</v>
      </c>
      <c r="D14" s="78" t="s">
        <v>8</v>
      </c>
      <c r="E14" s="77">
        <v>2397</v>
      </c>
      <c r="F14" s="79"/>
      <c r="G14" s="80">
        <f>ROUND(F14*E14,2)</f>
        <v>0</v>
      </c>
      <c r="H14" s="81">
        <v>2567.19</v>
      </c>
      <c r="I14" s="81">
        <f>ROUND(G14-H14,2)</f>
        <v>-2567.19</v>
      </c>
      <c r="K14" s="209"/>
      <c r="L14" s="215"/>
      <c r="M14" s="211"/>
      <c r="N14" s="212"/>
      <c r="O14" s="213"/>
    </row>
    <row r="15" spans="1:15" ht="42.75">
      <c r="A15" s="85" t="s">
        <v>100</v>
      </c>
      <c r="B15" s="78" t="s">
        <v>110</v>
      </c>
      <c r="C15" s="126" t="s">
        <v>58</v>
      </c>
      <c r="D15" s="78" t="s">
        <v>8</v>
      </c>
      <c r="E15" s="77">
        <v>2397</v>
      </c>
      <c r="F15" s="79"/>
      <c r="G15" s="80">
        <f>ROUND(F15*E15,2)</f>
        <v>0</v>
      </c>
      <c r="H15" s="81">
        <v>7399.54</v>
      </c>
      <c r="I15" s="81">
        <f>ROUND(G15-H15,2)</f>
        <v>-7399.54</v>
      </c>
      <c r="K15" s="209"/>
      <c r="L15" s="215"/>
      <c r="M15" s="211"/>
      <c r="N15" s="212"/>
      <c r="O15" s="213"/>
    </row>
    <row r="16" spans="1:15" ht="21" customHeight="1">
      <c r="A16" s="85"/>
      <c r="B16" s="85"/>
      <c r="C16" s="9"/>
      <c r="D16" s="11"/>
      <c r="E16" s="52"/>
      <c r="F16" s="127"/>
      <c r="G16" s="128">
        <f>SUM(G14:G15)</f>
        <v>0</v>
      </c>
      <c r="H16" s="128">
        <f>ROUND(SUM(H14:H15),2)</f>
        <v>9966.73</v>
      </c>
      <c r="I16" s="128">
        <f>G16-H16</f>
        <v>-9966.73</v>
      </c>
      <c r="K16" s="202"/>
      <c r="L16" s="202"/>
      <c r="M16" s="211"/>
      <c r="N16" s="212"/>
      <c r="O16" s="213"/>
    </row>
    <row r="17" spans="1:15" ht="27" customHeight="1">
      <c r="A17" s="85"/>
      <c r="B17" s="85"/>
      <c r="C17" s="9"/>
      <c r="D17" s="11"/>
      <c r="E17" s="52"/>
      <c r="F17" s="71"/>
      <c r="G17" s="66"/>
      <c r="H17" s="67"/>
      <c r="I17" s="67"/>
      <c r="K17" s="202"/>
      <c r="L17" s="202"/>
      <c r="M17" s="211"/>
      <c r="N17" s="212"/>
      <c r="O17" s="213"/>
    </row>
    <row r="18" spans="1:15" ht="21.75" customHeight="1">
      <c r="A18" s="85" t="s">
        <v>45</v>
      </c>
      <c r="B18" s="85"/>
      <c r="C18" s="83" t="s">
        <v>46</v>
      </c>
      <c r="D18" s="11"/>
      <c r="E18" s="52"/>
      <c r="F18" s="71"/>
      <c r="G18" s="66"/>
      <c r="H18" s="67"/>
      <c r="I18" s="67"/>
      <c r="K18" s="202"/>
      <c r="L18" s="202"/>
      <c r="M18" s="211"/>
      <c r="N18" s="212"/>
      <c r="O18" s="213"/>
    </row>
    <row r="19" spans="1:15" ht="42.75" customHeight="1">
      <c r="A19" s="85" t="s">
        <v>102</v>
      </c>
      <c r="B19" s="78" t="s">
        <v>162</v>
      </c>
      <c r="C19" s="126" t="s">
        <v>161</v>
      </c>
      <c r="D19" s="78" t="s">
        <v>8</v>
      </c>
      <c r="E19" s="77">
        <v>200</v>
      </c>
      <c r="F19" s="79"/>
      <c r="G19" s="80">
        <f>ROUND(F19*E19,2)</f>
        <v>0</v>
      </c>
      <c r="H19" s="81">
        <v>613.8</v>
      </c>
      <c r="I19" s="81">
        <f>ROUND(G19-H19,2)</f>
        <v>-613.8</v>
      </c>
      <c r="K19" s="209"/>
      <c r="L19" s="215"/>
      <c r="M19" s="211"/>
      <c r="N19" s="212"/>
      <c r="O19" s="213"/>
    </row>
    <row r="20" spans="1:15" ht="50.25" customHeight="1">
      <c r="A20" s="85" t="s">
        <v>107</v>
      </c>
      <c r="B20" s="85" t="s">
        <v>106</v>
      </c>
      <c r="C20" s="126" t="s">
        <v>59</v>
      </c>
      <c r="D20" s="78" t="s">
        <v>8</v>
      </c>
      <c r="E20" s="77">
        <v>200</v>
      </c>
      <c r="F20" s="79"/>
      <c r="G20" s="80">
        <f>ROUND(F20*E20,2)</f>
        <v>0</v>
      </c>
      <c r="H20" s="81">
        <v>450</v>
      </c>
      <c r="I20" s="81">
        <f>ROUND(G20-H20,2)</f>
        <v>-450</v>
      </c>
      <c r="K20" s="209"/>
      <c r="L20" s="215"/>
      <c r="M20" s="211"/>
      <c r="N20" s="212"/>
      <c r="O20" s="213"/>
    </row>
    <row r="21" spans="1:15" ht="20.25" customHeight="1">
      <c r="A21" s="85"/>
      <c r="B21" s="85"/>
      <c r="C21" s="9"/>
      <c r="D21" s="11"/>
      <c r="E21" s="52"/>
      <c r="F21" s="127"/>
      <c r="G21" s="128">
        <f>SUM(G19:G20)</f>
        <v>0</v>
      </c>
      <c r="H21" s="128">
        <f>ROUND(SUM(H19:H20),2)</f>
        <v>1063.8</v>
      </c>
      <c r="I21" s="128">
        <f>G21-H21</f>
        <v>-1063.8</v>
      </c>
      <c r="K21" s="202"/>
      <c r="L21" s="215"/>
      <c r="M21" s="211"/>
      <c r="N21" s="212"/>
      <c r="O21" s="213"/>
    </row>
    <row r="22" spans="1:15" ht="47.25" customHeight="1">
      <c r="A22" s="85"/>
      <c r="B22" s="85"/>
      <c r="C22" s="9"/>
      <c r="D22" s="11"/>
      <c r="E22" s="52"/>
      <c r="F22" s="71"/>
      <c r="G22" s="66"/>
      <c r="H22" s="67"/>
      <c r="I22" s="67"/>
      <c r="K22" s="202"/>
      <c r="L22" s="215"/>
      <c r="M22" s="211"/>
      <c r="N22" s="212"/>
      <c r="O22" s="213"/>
    </row>
    <row r="23" spans="1:15" ht="19.5" customHeight="1">
      <c r="A23" s="85" t="s">
        <v>47</v>
      </c>
      <c r="B23" s="85"/>
      <c r="C23" s="83" t="s">
        <v>48</v>
      </c>
      <c r="D23" s="11"/>
      <c r="E23" s="52"/>
      <c r="F23" s="71"/>
      <c r="G23" s="66"/>
      <c r="H23" s="67"/>
      <c r="I23" s="67"/>
      <c r="K23" s="202"/>
      <c r="L23" s="215"/>
      <c r="M23" s="211"/>
      <c r="N23" s="212"/>
      <c r="O23" s="213"/>
    </row>
    <row r="24" spans="1:15" ht="123.75" customHeight="1">
      <c r="A24" s="85" t="s">
        <v>62</v>
      </c>
      <c r="B24" s="133">
        <v>90106</v>
      </c>
      <c r="C24" s="126" t="s">
        <v>145</v>
      </c>
      <c r="D24" s="78" t="s">
        <v>10</v>
      </c>
      <c r="E24" s="77">
        <v>325.15</v>
      </c>
      <c r="F24" s="79"/>
      <c r="G24" s="80">
        <f>ROUND(F24*E24,2)</f>
        <v>0</v>
      </c>
      <c r="H24" s="81">
        <v>2425.94</v>
      </c>
      <c r="I24" s="81">
        <f>ROUND(G24-H24,2)</f>
        <v>-2425.94</v>
      </c>
      <c r="K24" s="216"/>
      <c r="L24" s="215"/>
      <c r="M24" s="211"/>
      <c r="N24" s="212"/>
      <c r="O24" s="213"/>
    </row>
    <row r="25" spans="1:15" ht="118.5" customHeight="1">
      <c r="A25" s="85" t="s">
        <v>63</v>
      </c>
      <c r="B25" s="85" t="s">
        <v>143</v>
      </c>
      <c r="C25" s="126" t="s">
        <v>144</v>
      </c>
      <c r="D25" s="78" t="s">
        <v>10</v>
      </c>
      <c r="E25" s="77">
        <v>6128.01</v>
      </c>
      <c r="F25" s="79"/>
      <c r="G25" s="80">
        <f>ROUND(F25*E25,2)</f>
        <v>0</v>
      </c>
      <c r="H25" s="81">
        <v>41033.15</v>
      </c>
      <c r="I25" s="81">
        <f>ROUND(G25-H25,2)</f>
        <v>-41033.15</v>
      </c>
      <c r="K25" s="216"/>
      <c r="L25" s="215"/>
      <c r="M25" s="211"/>
      <c r="N25" s="212"/>
      <c r="O25" s="213"/>
    </row>
    <row r="26" spans="1:15" ht="14.25">
      <c r="A26" s="85"/>
      <c r="B26" s="85"/>
      <c r="C26" s="9"/>
      <c r="D26" s="11"/>
      <c r="E26" s="52"/>
      <c r="F26" s="68"/>
      <c r="G26" s="69">
        <f>SUM(G24:G25)</f>
        <v>0</v>
      </c>
      <c r="H26" s="69">
        <f>ROUND(SUM(H24:H25),2)</f>
        <v>43459.09</v>
      </c>
      <c r="I26" s="69">
        <f>G26-H26</f>
        <v>-43459.09</v>
      </c>
      <c r="K26" s="202"/>
      <c r="L26" s="202"/>
      <c r="M26" s="211"/>
      <c r="N26" s="212"/>
      <c r="O26" s="213"/>
    </row>
    <row r="27" spans="1:15" ht="14.25">
      <c r="A27" s="85"/>
      <c r="B27" s="85"/>
      <c r="C27" s="9"/>
      <c r="D27" s="11"/>
      <c r="E27" s="52"/>
      <c r="F27" s="72"/>
      <c r="G27" s="66"/>
      <c r="H27" s="67"/>
      <c r="I27" s="67"/>
      <c r="K27" s="202"/>
      <c r="L27" s="202"/>
      <c r="M27" s="211"/>
      <c r="N27" s="212"/>
      <c r="O27" s="213"/>
    </row>
    <row r="28" spans="1:15" ht="20.25" customHeight="1">
      <c r="A28" s="85" t="s">
        <v>49</v>
      </c>
      <c r="B28" s="85"/>
      <c r="C28" s="83" t="s">
        <v>50</v>
      </c>
      <c r="D28" s="11"/>
      <c r="E28" s="52"/>
      <c r="F28" s="71"/>
      <c r="G28" s="66"/>
      <c r="H28" s="67"/>
      <c r="I28" s="67"/>
      <c r="K28" s="202"/>
      <c r="L28" s="202"/>
      <c r="M28" s="211"/>
      <c r="N28" s="212"/>
      <c r="O28" s="213"/>
    </row>
    <row r="29" spans="1:15" ht="50.25" customHeight="1">
      <c r="A29" s="85" t="s">
        <v>103</v>
      </c>
      <c r="B29" s="85" t="s">
        <v>125</v>
      </c>
      <c r="C29" s="126" t="s">
        <v>124</v>
      </c>
      <c r="D29" s="78" t="s">
        <v>42</v>
      </c>
      <c r="E29" s="77">
        <v>4</v>
      </c>
      <c r="F29" s="79"/>
      <c r="G29" s="80">
        <f>ROUND(F29*E29,2)</f>
        <v>0</v>
      </c>
      <c r="H29" s="81">
        <v>48645</v>
      </c>
      <c r="I29" s="81">
        <f>ROUND(G29-H29,2)</f>
        <v>-48645</v>
      </c>
      <c r="K29" s="209"/>
      <c r="L29" s="214"/>
      <c r="M29" s="211"/>
      <c r="N29" s="212"/>
      <c r="O29" s="213"/>
    </row>
    <row r="30" spans="1:15" ht="78.75" customHeight="1">
      <c r="A30" s="85" t="s">
        <v>128</v>
      </c>
      <c r="B30" s="78" t="s">
        <v>126</v>
      </c>
      <c r="C30" s="126" t="s">
        <v>157</v>
      </c>
      <c r="D30" s="78" t="s">
        <v>9</v>
      </c>
      <c r="E30" s="77">
        <v>1</v>
      </c>
      <c r="F30" s="79"/>
      <c r="G30" s="80">
        <f>ROUND(F30*E30,2)</f>
        <v>0</v>
      </c>
      <c r="H30" s="81">
        <v>6918.75</v>
      </c>
      <c r="I30" s="81">
        <f>ROUND(G30-H30,2)</f>
        <v>-6918.75</v>
      </c>
      <c r="K30" s="209"/>
      <c r="L30" s="214"/>
      <c r="M30" s="211"/>
      <c r="N30" s="212"/>
      <c r="O30" s="213"/>
    </row>
    <row r="31" spans="1:15" ht="14.25">
      <c r="A31" s="85"/>
      <c r="B31" s="85"/>
      <c r="C31" s="9"/>
      <c r="D31" s="11"/>
      <c r="E31" s="52"/>
      <c r="F31" s="68"/>
      <c r="G31" s="69">
        <f>SUM(G29:G30)</f>
        <v>0</v>
      </c>
      <c r="H31" s="69">
        <f>ROUND(SUM(H29:H30),2)</f>
        <v>55563.75</v>
      </c>
      <c r="I31" s="69">
        <f>G31-H31</f>
        <v>-55563.75</v>
      </c>
      <c r="K31" s="202"/>
      <c r="L31" s="202"/>
      <c r="M31" s="211"/>
      <c r="N31" s="212"/>
      <c r="O31" s="213"/>
    </row>
    <row r="32" spans="1:15" ht="14.25">
      <c r="A32" s="85"/>
      <c r="B32" s="85"/>
      <c r="C32" s="9"/>
      <c r="D32" s="11"/>
      <c r="E32" s="52"/>
      <c r="F32" s="68"/>
      <c r="G32" s="66"/>
      <c r="H32" s="67"/>
      <c r="I32" s="67"/>
      <c r="K32" s="202"/>
      <c r="L32" s="202"/>
      <c r="M32" s="211"/>
      <c r="N32" s="212"/>
      <c r="O32" s="213"/>
    </row>
    <row r="33" spans="1:15" ht="20.25" customHeight="1">
      <c r="A33" s="85" t="s">
        <v>114</v>
      </c>
      <c r="B33" s="85"/>
      <c r="C33" s="83" t="s">
        <v>52</v>
      </c>
      <c r="D33" s="11"/>
      <c r="E33" s="52"/>
      <c r="F33" s="73"/>
      <c r="G33" s="66"/>
      <c r="H33" s="67"/>
      <c r="I33" s="67"/>
      <c r="K33" s="202"/>
      <c r="L33" s="202"/>
      <c r="M33" s="211"/>
      <c r="N33" s="212"/>
      <c r="O33" s="213"/>
    </row>
    <row r="34" spans="1:15" ht="37.5" customHeight="1">
      <c r="A34" s="85" t="s">
        <v>115</v>
      </c>
      <c r="B34" s="85" t="s">
        <v>112</v>
      </c>
      <c r="C34" s="126" t="s">
        <v>138</v>
      </c>
      <c r="D34" s="78" t="s">
        <v>7</v>
      </c>
      <c r="E34" s="77">
        <v>2397</v>
      </c>
      <c r="F34" s="79"/>
      <c r="G34" s="80">
        <f>ROUND(F34*E34,2)</f>
        <v>0</v>
      </c>
      <c r="H34" s="81">
        <v>17668.29</v>
      </c>
      <c r="I34" s="81">
        <f>ROUND(G34-H34,2)</f>
        <v>-17668.29</v>
      </c>
      <c r="K34" s="209"/>
      <c r="L34" s="215"/>
      <c r="M34" s="211"/>
      <c r="N34" s="212"/>
      <c r="O34" s="213"/>
    </row>
    <row r="35" spans="1:15" ht="57">
      <c r="A35" s="85" t="s">
        <v>116</v>
      </c>
      <c r="B35" s="85" t="s">
        <v>109</v>
      </c>
      <c r="C35" s="126" t="s">
        <v>139</v>
      </c>
      <c r="D35" s="78" t="s">
        <v>8</v>
      </c>
      <c r="E35" s="77">
        <v>2397</v>
      </c>
      <c r="F35" s="79"/>
      <c r="G35" s="80">
        <f>ROUND(F35*E35,2)</f>
        <v>0</v>
      </c>
      <c r="H35" s="81">
        <v>43232.29</v>
      </c>
      <c r="I35" s="81">
        <f>ROUND(G35-H35,2)</f>
        <v>-43232.29</v>
      </c>
      <c r="K35" s="209"/>
      <c r="L35" s="215"/>
      <c r="M35" s="211"/>
      <c r="N35" s="212"/>
      <c r="O35" s="213"/>
    </row>
    <row r="36" spans="1:15" ht="28.5">
      <c r="A36" s="85"/>
      <c r="B36" s="85"/>
      <c r="C36" s="9" t="s">
        <v>133</v>
      </c>
      <c r="D36" s="11"/>
      <c r="E36" s="52"/>
      <c r="F36" s="127"/>
      <c r="G36" s="128">
        <f>SUM(G34:G35)</f>
        <v>0</v>
      </c>
      <c r="H36" s="128">
        <f>ROUND(SUM(H34:H35),2)</f>
        <v>60900.58</v>
      </c>
      <c r="I36" s="128">
        <f>G36-H36</f>
        <v>-60900.58</v>
      </c>
      <c r="K36" s="202"/>
      <c r="L36" s="202"/>
      <c r="M36" s="211"/>
      <c r="N36" s="212"/>
      <c r="O36" s="213"/>
    </row>
    <row r="37" spans="1:15" ht="14.25">
      <c r="A37" s="85"/>
      <c r="B37" s="85"/>
      <c r="C37" s="9"/>
      <c r="D37" s="86"/>
      <c r="E37" s="53"/>
      <c r="F37" s="84"/>
      <c r="G37" s="69"/>
      <c r="H37" s="69"/>
      <c r="I37" s="69"/>
      <c r="K37" s="202"/>
      <c r="L37" s="202"/>
      <c r="M37" s="211"/>
      <c r="N37" s="212"/>
      <c r="O37" s="213"/>
    </row>
    <row r="38" spans="1:15" ht="14.25">
      <c r="A38" s="85"/>
      <c r="B38" s="85"/>
      <c r="C38" s="9"/>
      <c r="D38" s="11"/>
      <c r="E38" s="52"/>
      <c r="F38" s="73"/>
      <c r="G38" s="66"/>
      <c r="H38" s="67"/>
      <c r="I38" s="67"/>
      <c r="K38" s="202"/>
      <c r="L38" s="202"/>
      <c r="M38" s="211"/>
      <c r="N38" s="212"/>
      <c r="O38" s="213"/>
    </row>
    <row r="39" spans="1:15" ht="19.5" customHeight="1">
      <c r="A39" s="85" t="s">
        <v>129</v>
      </c>
      <c r="B39" s="85"/>
      <c r="C39" s="83" t="s">
        <v>146</v>
      </c>
      <c r="D39" s="11"/>
      <c r="E39" s="52"/>
      <c r="F39" s="73"/>
      <c r="G39" s="66"/>
      <c r="H39" s="67"/>
      <c r="I39" s="67"/>
      <c r="K39" s="202"/>
      <c r="L39" s="202"/>
      <c r="M39" s="211"/>
      <c r="N39" s="212"/>
      <c r="O39" s="213"/>
    </row>
    <row r="40" spans="1:15" ht="80.25" customHeight="1">
      <c r="A40" s="85" t="s">
        <v>130</v>
      </c>
      <c r="B40" s="199" t="s">
        <v>214</v>
      </c>
      <c r="C40" s="126" t="s">
        <v>158</v>
      </c>
      <c r="D40" s="78" t="s">
        <v>9</v>
      </c>
      <c r="E40" s="77">
        <v>4</v>
      </c>
      <c r="F40" s="79"/>
      <c r="G40" s="80">
        <f>ROUND(F40*E40,2)</f>
        <v>0</v>
      </c>
      <c r="H40" s="81">
        <v>16327.4</v>
      </c>
      <c r="I40" s="81">
        <f>ROUND(G40-H40,2)</f>
        <v>-16327.4</v>
      </c>
      <c r="K40" s="216"/>
      <c r="L40" s="215"/>
      <c r="M40" s="211"/>
      <c r="N40" s="212"/>
      <c r="O40" s="213"/>
    </row>
    <row r="41" spans="1:15" ht="69.75" customHeight="1">
      <c r="A41" s="85" t="s">
        <v>131</v>
      </c>
      <c r="B41" s="199" t="s">
        <v>215</v>
      </c>
      <c r="C41" s="126" t="s">
        <v>159</v>
      </c>
      <c r="D41" s="78" t="s">
        <v>9</v>
      </c>
      <c r="E41" s="77">
        <v>21</v>
      </c>
      <c r="F41" s="79"/>
      <c r="G41" s="80">
        <f>ROUND(F41*E41,2)</f>
        <v>0</v>
      </c>
      <c r="H41" s="81">
        <v>53788.08</v>
      </c>
      <c r="I41" s="81">
        <f>ROUND(G41-H41,2)</f>
        <v>-53788.08</v>
      </c>
      <c r="K41" s="216"/>
      <c r="L41" s="215"/>
      <c r="M41" s="211"/>
      <c r="N41" s="212"/>
      <c r="O41" s="213"/>
    </row>
    <row r="42" spans="1:15" ht="21" customHeight="1">
      <c r="A42" s="85"/>
      <c r="B42" s="85"/>
      <c r="C42" s="9"/>
      <c r="D42" s="11"/>
      <c r="E42" s="52"/>
      <c r="F42" s="127"/>
      <c r="G42" s="128">
        <f>SUM(G40:G41)</f>
        <v>0</v>
      </c>
      <c r="H42" s="128">
        <f>ROUND(SUM(H40:H41),2)</f>
        <v>70115.48</v>
      </c>
      <c r="I42" s="128">
        <f>G42-H42</f>
        <v>-70115.48</v>
      </c>
      <c r="K42" s="202"/>
      <c r="L42" s="202"/>
      <c r="M42" s="211"/>
      <c r="N42" s="212"/>
      <c r="O42" s="213"/>
    </row>
    <row r="43" spans="1:15" s="1" customFormat="1" ht="14.25">
      <c r="A43" s="85"/>
      <c r="B43" s="85"/>
      <c r="C43" s="9"/>
      <c r="D43" s="11"/>
      <c r="E43" s="52"/>
      <c r="F43" s="73"/>
      <c r="G43" s="66"/>
      <c r="H43" s="67"/>
      <c r="I43" s="67"/>
      <c r="K43" s="3"/>
      <c r="L43" s="3"/>
      <c r="M43" s="211"/>
      <c r="N43" s="212"/>
      <c r="O43" s="213"/>
    </row>
    <row r="44" spans="1:15" s="1" customFormat="1" ht="21" customHeight="1">
      <c r="A44" s="85" t="s">
        <v>117</v>
      </c>
      <c r="B44" s="85"/>
      <c r="C44" s="83" t="s">
        <v>54</v>
      </c>
      <c r="D44" s="11"/>
      <c r="E44" s="52"/>
      <c r="F44" s="73"/>
      <c r="G44" s="66"/>
      <c r="H44" s="67"/>
      <c r="I44" s="67"/>
      <c r="K44" s="3"/>
      <c r="L44" s="3"/>
      <c r="M44" s="211"/>
      <c r="N44" s="212"/>
      <c r="O44" s="213"/>
    </row>
    <row r="45" spans="1:15" s="1" customFormat="1" ht="96" customHeight="1">
      <c r="A45" s="85" t="s">
        <v>118</v>
      </c>
      <c r="B45" s="85" t="s">
        <v>113</v>
      </c>
      <c r="C45" s="126" t="s">
        <v>149</v>
      </c>
      <c r="D45" s="78" t="s">
        <v>10</v>
      </c>
      <c r="E45" s="77">
        <v>197.53</v>
      </c>
      <c r="F45" s="79"/>
      <c r="G45" s="80">
        <f>ROUND(F45*E45,2)</f>
        <v>0</v>
      </c>
      <c r="H45" s="81">
        <v>4081.76</v>
      </c>
      <c r="I45" s="81">
        <f>ROUND(G45-H45,2)</f>
        <v>-4081.76</v>
      </c>
      <c r="K45" s="216"/>
      <c r="L45" s="215"/>
      <c r="M45" s="211"/>
      <c r="N45" s="212"/>
      <c r="O45" s="213"/>
    </row>
    <row r="46" spans="1:15" s="1" customFormat="1" ht="108.75" customHeight="1">
      <c r="A46" s="85" t="s">
        <v>119</v>
      </c>
      <c r="B46" s="85" t="s">
        <v>147</v>
      </c>
      <c r="C46" s="126" t="s">
        <v>148</v>
      </c>
      <c r="D46" s="78" t="s">
        <v>10</v>
      </c>
      <c r="E46" s="77">
        <v>5578.24</v>
      </c>
      <c r="F46" s="79"/>
      <c r="G46" s="80">
        <f>ROUND(F46*E46,2)</f>
        <v>0</v>
      </c>
      <c r="H46" s="81">
        <v>61550.3</v>
      </c>
      <c r="I46" s="81">
        <f>ROUND(G46-H46,2)</f>
        <v>-61550.3</v>
      </c>
      <c r="K46" s="216"/>
      <c r="L46" s="215"/>
      <c r="M46" s="211"/>
      <c r="N46" s="212"/>
      <c r="O46" s="213"/>
    </row>
    <row r="47" spans="1:15" ht="20.25" customHeight="1">
      <c r="A47" s="85"/>
      <c r="B47" s="85"/>
      <c r="C47" s="9"/>
      <c r="D47" s="11"/>
      <c r="E47" s="52"/>
      <c r="F47" s="127"/>
      <c r="G47" s="128">
        <f>SUM(G45:G46)</f>
        <v>0</v>
      </c>
      <c r="H47" s="128">
        <f>ROUND(SUM(H45:H46),2)</f>
        <v>65632.06</v>
      </c>
      <c r="I47" s="128">
        <f>G47-H47</f>
        <v>-65632.06</v>
      </c>
      <c r="K47" s="202"/>
      <c r="L47" s="202"/>
      <c r="M47" s="211"/>
      <c r="N47" s="212"/>
      <c r="O47" s="213"/>
    </row>
    <row r="48" spans="1:15" ht="28.5" customHeight="1">
      <c r="A48" s="85"/>
      <c r="B48" s="85"/>
      <c r="C48" s="9"/>
      <c r="D48" s="11"/>
      <c r="E48" s="52"/>
      <c r="F48" s="73"/>
      <c r="G48" s="66"/>
      <c r="H48" s="67"/>
      <c r="I48" s="67"/>
      <c r="K48" s="202"/>
      <c r="L48" s="202"/>
      <c r="M48" s="211"/>
      <c r="N48" s="212"/>
      <c r="O48" s="213"/>
    </row>
    <row r="49" spans="1:15" ht="21" customHeight="1">
      <c r="A49" s="85" t="s">
        <v>51</v>
      </c>
      <c r="B49" s="85"/>
      <c r="C49" s="83" t="s">
        <v>64</v>
      </c>
      <c r="D49" s="86"/>
      <c r="E49" s="53"/>
      <c r="F49" s="74"/>
      <c r="G49" s="66"/>
      <c r="H49" s="67"/>
      <c r="I49" s="67"/>
      <c r="K49" s="202"/>
      <c r="L49" s="202"/>
      <c r="M49" s="211"/>
      <c r="N49" s="212"/>
      <c r="O49" s="213"/>
    </row>
    <row r="50" spans="1:15" ht="55.5" customHeight="1">
      <c r="A50" s="85" t="s">
        <v>104</v>
      </c>
      <c r="B50" s="133" t="s">
        <v>105</v>
      </c>
      <c r="C50" s="126" t="s">
        <v>150</v>
      </c>
      <c r="D50" s="122" t="s">
        <v>10</v>
      </c>
      <c r="E50" s="123">
        <v>880.61</v>
      </c>
      <c r="F50" s="124"/>
      <c r="G50" s="80">
        <f>ROUND(F50*E50,2)</f>
        <v>0</v>
      </c>
      <c r="H50" s="81">
        <v>11674.25</v>
      </c>
      <c r="I50" s="81">
        <f>ROUND(G50-H50,2)</f>
        <v>-11674.25</v>
      </c>
      <c r="K50" s="209"/>
      <c r="L50" s="215"/>
      <c r="M50" s="211"/>
      <c r="N50" s="212"/>
      <c r="O50" s="213"/>
    </row>
    <row r="51" spans="1:15" ht="69.75" customHeight="1">
      <c r="A51" s="85" t="s">
        <v>120</v>
      </c>
      <c r="B51" s="133">
        <v>93588</v>
      </c>
      <c r="C51" s="126" t="s">
        <v>140</v>
      </c>
      <c r="D51" s="78" t="s">
        <v>60</v>
      </c>
      <c r="E51" s="77">
        <v>1320.92</v>
      </c>
      <c r="F51" s="79"/>
      <c r="G51" s="80">
        <f>ROUND(F51*E51,2)</f>
        <v>0</v>
      </c>
      <c r="H51" s="81">
        <v>3257.38</v>
      </c>
      <c r="I51" s="81">
        <f>ROUND(G51-H51,2)</f>
        <v>-3257.38</v>
      </c>
      <c r="K51" s="209"/>
      <c r="L51" s="215"/>
      <c r="M51" s="211"/>
      <c r="N51" s="212"/>
      <c r="O51" s="213"/>
    </row>
    <row r="52" spans="1:15" ht="80.25" customHeight="1">
      <c r="A52" s="85" t="s">
        <v>132</v>
      </c>
      <c r="B52" s="85" t="s">
        <v>122</v>
      </c>
      <c r="C52" s="126" t="s">
        <v>141</v>
      </c>
      <c r="D52" s="122" t="s">
        <v>10</v>
      </c>
      <c r="E52" s="77">
        <f>E50</f>
        <v>880.61</v>
      </c>
      <c r="F52" s="79"/>
      <c r="G52" s="80">
        <f>ROUND(F52*E52,2)</f>
        <v>0</v>
      </c>
      <c r="H52" s="81">
        <v>25369.5</v>
      </c>
      <c r="I52" s="81">
        <f>ROUND(G52-H52,2)</f>
        <v>-25369.5</v>
      </c>
      <c r="K52" s="209"/>
      <c r="L52" s="215"/>
      <c r="M52" s="211"/>
      <c r="N52" s="212"/>
      <c r="O52" s="213"/>
    </row>
    <row r="53" spans="1:15" ht="18" customHeight="1">
      <c r="A53" s="85"/>
      <c r="B53" s="85"/>
      <c r="C53" s="9"/>
      <c r="D53" s="86"/>
      <c r="E53" s="53"/>
      <c r="F53" s="127"/>
      <c r="G53" s="128">
        <f>SUM(G50:G52)</f>
        <v>0</v>
      </c>
      <c r="H53" s="128">
        <f>ROUND(SUM(H50:H52),2)</f>
        <v>40301.13</v>
      </c>
      <c r="I53" s="128">
        <f>G53-H53</f>
        <v>-40301.13</v>
      </c>
      <c r="K53" s="202"/>
      <c r="L53" s="202"/>
      <c r="M53" s="211"/>
      <c r="N53" s="212"/>
      <c r="O53" s="213"/>
    </row>
    <row r="54" spans="1:15" ht="24.75" customHeight="1">
      <c r="A54" s="85"/>
      <c r="B54" s="85"/>
      <c r="C54" s="9"/>
      <c r="D54" s="86"/>
      <c r="E54" s="53"/>
      <c r="F54" s="74"/>
      <c r="G54" s="66"/>
      <c r="H54" s="67"/>
      <c r="I54" s="67"/>
      <c r="K54" s="202"/>
      <c r="L54" s="202"/>
      <c r="M54" s="211"/>
      <c r="N54" s="212"/>
      <c r="O54" s="213"/>
    </row>
    <row r="55" spans="1:15" ht="19.5" customHeight="1">
      <c r="A55" s="85" t="s">
        <v>53</v>
      </c>
      <c r="B55" s="85"/>
      <c r="C55" s="83" t="s">
        <v>134</v>
      </c>
      <c r="D55" s="86"/>
      <c r="E55" s="53"/>
      <c r="F55" s="74"/>
      <c r="G55" s="66"/>
      <c r="H55" s="67"/>
      <c r="I55" s="67"/>
      <c r="K55" s="202"/>
      <c r="L55" s="202"/>
      <c r="M55" s="211"/>
      <c r="N55" s="212"/>
      <c r="O55" s="213"/>
    </row>
    <row r="56" spans="1:15" ht="57" customHeight="1">
      <c r="A56" s="85" t="s">
        <v>57</v>
      </c>
      <c r="B56" s="85" t="s">
        <v>123</v>
      </c>
      <c r="C56" s="126" t="s">
        <v>142</v>
      </c>
      <c r="D56" s="11" t="s">
        <v>8</v>
      </c>
      <c r="E56" s="82">
        <v>10</v>
      </c>
      <c r="F56" s="200"/>
      <c r="G56" s="80">
        <f>ROUND(F56*E56,2)</f>
        <v>0</v>
      </c>
      <c r="H56" s="81">
        <v>1764.81</v>
      </c>
      <c r="I56" s="81">
        <f>ROUND(G56-H56,2)</f>
        <v>-1764.81</v>
      </c>
      <c r="K56" s="209"/>
      <c r="L56" s="215"/>
      <c r="M56" s="211"/>
      <c r="N56" s="212"/>
      <c r="O56" s="213"/>
    </row>
    <row r="57" spans="1:15" ht="31.5" customHeight="1">
      <c r="A57" s="85" t="s">
        <v>136</v>
      </c>
      <c r="B57" s="85" t="s">
        <v>135</v>
      </c>
      <c r="C57" s="126" t="s">
        <v>137</v>
      </c>
      <c r="D57" s="11" t="s">
        <v>8</v>
      </c>
      <c r="E57" s="82">
        <f>1*2400</f>
        <v>2400</v>
      </c>
      <c r="F57" s="79"/>
      <c r="G57" s="80">
        <f>ROUND(F57*E57,2)</f>
        <v>0</v>
      </c>
      <c r="H57" s="81">
        <v>6112.8</v>
      </c>
      <c r="I57" s="81">
        <f>ROUND(G57-H57,2)</f>
        <v>-6112.8</v>
      </c>
      <c r="K57" s="209"/>
      <c r="L57" s="215"/>
      <c r="M57" s="211"/>
      <c r="N57" s="212"/>
      <c r="O57" s="213"/>
    </row>
    <row r="58" spans="1:9" ht="18.75" customHeight="1">
      <c r="A58" s="8"/>
      <c r="B58" s="8"/>
      <c r="C58" s="9"/>
      <c r="D58" s="12"/>
      <c r="E58" s="53"/>
      <c r="F58" s="127" t="s">
        <v>11</v>
      </c>
      <c r="G58" s="128">
        <f>SUM(G56:G57)</f>
        <v>0</v>
      </c>
      <c r="H58" s="128">
        <f>ROUND(SUM(H56:H57),2)</f>
        <v>7877.61</v>
      </c>
      <c r="I58" s="128">
        <f>G58-H58</f>
        <v>-7877.61</v>
      </c>
    </row>
    <row r="59" spans="1:9" ht="15" thickBot="1">
      <c r="A59" s="42"/>
      <c r="B59" s="42"/>
      <c r="C59" s="43"/>
      <c r="D59" s="44"/>
      <c r="E59" s="45"/>
      <c r="F59" s="46"/>
      <c r="G59" s="47"/>
      <c r="H59" s="10"/>
      <c r="I59" s="10"/>
    </row>
    <row r="60" spans="1:9" ht="21.75" customHeight="1" thickBot="1">
      <c r="A60" s="242" t="s">
        <v>12</v>
      </c>
      <c r="B60" s="243"/>
      <c r="C60" s="243"/>
      <c r="D60" s="243"/>
      <c r="E60" s="243"/>
      <c r="F60" s="244"/>
      <c r="G60" s="130">
        <f>G58+G53+G47+G42+G36+G31+G26+G21+G16+G11</f>
        <v>0</v>
      </c>
      <c r="H60" s="131" t="s">
        <v>37</v>
      </c>
      <c r="I60" s="131" t="s">
        <v>38</v>
      </c>
    </row>
    <row r="61" spans="1:9" ht="22.5" customHeight="1" thickBot="1">
      <c r="A61" s="245"/>
      <c r="B61" s="246"/>
      <c r="C61" s="246"/>
      <c r="D61" s="246"/>
      <c r="E61" s="247"/>
      <c r="F61" s="239" t="s">
        <v>36</v>
      </c>
      <c r="G61" s="240"/>
      <c r="H61" s="129">
        <f>SUM(H8:H58)/2</f>
        <v>358282.23000000004</v>
      </c>
      <c r="I61" s="129">
        <f>SUM(I8:I58)/2</f>
        <v>-358282.23000000004</v>
      </c>
    </row>
    <row r="62" ht="15">
      <c r="C62" s="125"/>
    </row>
    <row r="63" spans="8:9" ht="12.75">
      <c r="H63" s="198"/>
      <c r="I63" s="198"/>
    </row>
    <row r="64" spans="7:9" ht="12.75">
      <c r="G64" s="54"/>
      <c r="I64" s="54"/>
    </row>
    <row r="65" ht="12.75">
      <c r="I65" s="54"/>
    </row>
    <row r="66" ht="12.75">
      <c r="I66" s="54"/>
    </row>
    <row r="67" spans="3:9" ht="13.5" thickBot="1">
      <c r="C67" s="14"/>
      <c r="D67" s="2"/>
      <c r="E67" s="1"/>
      <c r="F67" s="1"/>
      <c r="G67" s="15"/>
      <c r="H67" s="15"/>
      <c r="I67" s="15"/>
    </row>
    <row r="68" spans="3:9" ht="13.5" thickTop="1">
      <c r="C68" s="16" t="s">
        <v>13</v>
      </c>
      <c r="D68" s="2"/>
      <c r="E68" s="1"/>
      <c r="F68" s="1"/>
      <c r="G68" s="238" t="s">
        <v>14</v>
      </c>
      <c r="H68" s="238"/>
      <c r="I68" s="238"/>
    </row>
    <row r="69" spans="3:9" ht="14.25">
      <c r="C69" s="17" t="s">
        <v>208</v>
      </c>
      <c r="D69" s="2"/>
      <c r="E69" s="1"/>
      <c r="F69" s="1"/>
      <c r="G69" s="241" t="s">
        <v>55</v>
      </c>
      <c r="H69" s="241"/>
      <c r="I69" s="241"/>
    </row>
    <row r="70" spans="3:9" ht="14.25">
      <c r="C70" s="17" t="s">
        <v>213</v>
      </c>
      <c r="D70" s="17"/>
      <c r="E70" s="13"/>
      <c r="F70" s="13"/>
      <c r="G70" s="1"/>
      <c r="H70" s="1"/>
      <c r="I70" s="1"/>
    </row>
  </sheetData>
  <sheetProtection/>
  <mergeCells count="21">
    <mergeCell ref="G6:G7"/>
    <mergeCell ref="D6:D7"/>
    <mergeCell ref="K6:O6"/>
    <mergeCell ref="G68:I68"/>
    <mergeCell ref="F61:G61"/>
    <mergeCell ref="G69:I69"/>
    <mergeCell ref="A60:F60"/>
    <mergeCell ref="A61:E61"/>
    <mergeCell ref="H6:I6"/>
    <mergeCell ref="A6:A7"/>
    <mergeCell ref="C6:C7"/>
    <mergeCell ref="F6:F7"/>
    <mergeCell ref="E6:E7"/>
    <mergeCell ref="A1:B4"/>
    <mergeCell ref="C1:I1"/>
    <mergeCell ref="C2:I2"/>
    <mergeCell ref="C3:I3"/>
    <mergeCell ref="C4:I4"/>
    <mergeCell ref="B6:B7"/>
    <mergeCell ref="H5:I5"/>
    <mergeCell ref="F5:G5"/>
  </mergeCells>
  <printOptions/>
  <pageMargins left="0.25" right="0.25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C5" sqref="C5:I5"/>
    </sheetView>
  </sheetViews>
  <sheetFormatPr defaultColWidth="9.140625" defaultRowHeight="12.75"/>
  <cols>
    <col min="1" max="1" width="12.57421875" style="0" customWidth="1"/>
    <col min="2" max="2" width="10.57421875" style="0" customWidth="1"/>
    <col min="3" max="3" width="49.140625" style="0" customWidth="1"/>
    <col min="4" max="4" width="12.00390625" style="0" customWidth="1"/>
    <col min="5" max="5" width="13.7109375" style="0" customWidth="1"/>
    <col min="6" max="6" width="13.57421875" style="0" customWidth="1"/>
    <col min="7" max="7" width="11.57421875" style="0" customWidth="1"/>
    <col min="8" max="8" width="17.421875" style="0" customWidth="1"/>
    <col min="9" max="9" width="14.57421875" style="0" customWidth="1"/>
  </cols>
  <sheetData>
    <row r="1" spans="1:9" ht="20.25">
      <c r="A1" s="221"/>
      <c r="B1" s="221"/>
      <c r="C1" s="268" t="s">
        <v>151</v>
      </c>
      <c r="D1" s="268"/>
      <c r="E1" s="268"/>
      <c r="F1" s="268"/>
      <c r="G1" s="268"/>
      <c r="H1" s="268"/>
      <c r="I1" s="269"/>
    </row>
    <row r="2" spans="1:9" ht="15">
      <c r="A2" s="221"/>
      <c r="B2" s="221"/>
      <c r="C2" s="270" t="str">
        <f>'[1]Agrupada'!D3</f>
        <v>Substituição do emissário de esgoto do distrito de Água Vermelha- São Carlos/SP </v>
      </c>
      <c r="D2" s="270"/>
      <c r="E2" s="270"/>
      <c r="F2" s="270"/>
      <c r="G2" s="270"/>
      <c r="H2" s="270"/>
      <c r="I2" s="271"/>
    </row>
    <row r="3" spans="1:9" ht="15">
      <c r="A3" s="221"/>
      <c r="B3" s="221"/>
      <c r="C3" s="272" t="s">
        <v>164</v>
      </c>
      <c r="D3" s="273"/>
      <c r="E3" s="273"/>
      <c r="F3" s="273"/>
      <c r="G3" s="273"/>
      <c r="H3" s="273"/>
      <c r="I3" s="274"/>
    </row>
    <row r="4" spans="1:9" ht="15.75">
      <c r="A4" s="221"/>
      <c r="B4" s="221"/>
      <c r="C4" s="142"/>
      <c r="D4" s="142"/>
      <c r="E4" s="142"/>
      <c r="F4" s="142"/>
      <c r="G4" s="142"/>
      <c r="H4" s="142"/>
      <c r="I4" s="143"/>
    </row>
    <row r="5" spans="1:9" ht="23.25">
      <c r="A5" s="144"/>
      <c r="B5" s="145"/>
      <c r="C5" s="275" t="s">
        <v>217</v>
      </c>
      <c r="D5" s="275"/>
      <c r="E5" s="275"/>
      <c r="F5" s="275"/>
      <c r="G5" s="275"/>
      <c r="H5" s="275"/>
      <c r="I5" s="275"/>
    </row>
    <row r="6" spans="6:9" ht="15.75">
      <c r="F6" s="276" t="s">
        <v>212</v>
      </c>
      <c r="G6" s="276"/>
      <c r="H6" s="276"/>
      <c r="I6" s="276"/>
    </row>
    <row r="8" spans="1:9" ht="54">
      <c r="A8" s="146" t="s">
        <v>165</v>
      </c>
      <c r="B8" s="146" t="s">
        <v>166</v>
      </c>
      <c r="C8" s="146" t="s">
        <v>167</v>
      </c>
      <c r="D8" s="147" t="s">
        <v>168</v>
      </c>
      <c r="E8" s="148" t="s">
        <v>169</v>
      </c>
      <c r="F8" s="149" t="s">
        <v>170</v>
      </c>
      <c r="G8" s="150" t="s">
        <v>61</v>
      </c>
      <c r="H8" s="151" t="s">
        <v>171</v>
      </c>
      <c r="I8" s="149" t="s">
        <v>172</v>
      </c>
    </row>
    <row r="9" spans="1:9" ht="18">
      <c r="A9" s="152"/>
      <c r="B9" s="153"/>
      <c r="C9" s="154"/>
      <c r="D9" s="155"/>
      <c r="E9" s="156"/>
      <c r="F9" s="264"/>
      <c r="G9" s="265"/>
      <c r="H9" s="157"/>
      <c r="I9" s="158"/>
    </row>
    <row r="10" spans="1:9" ht="30">
      <c r="A10" s="192" t="s">
        <v>173</v>
      </c>
      <c r="B10" s="193" t="s">
        <v>174</v>
      </c>
      <c r="C10" s="194" t="s">
        <v>175</v>
      </c>
      <c r="D10" s="195" t="s">
        <v>7</v>
      </c>
      <c r="E10" s="178">
        <v>1</v>
      </c>
      <c r="F10" s="196">
        <f>E24</f>
        <v>0</v>
      </c>
      <c r="G10" s="197">
        <v>0.25</v>
      </c>
      <c r="H10" s="196">
        <f>(G10*F10)+F10</f>
        <v>0</v>
      </c>
      <c r="I10" s="196">
        <f>E10*H10</f>
        <v>0</v>
      </c>
    </row>
    <row r="11" spans="1:9" ht="15">
      <c r="A11" s="174"/>
      <c r="B11" s="175" t="s">
        <v>166</v>
      </c>
      <c r="C11" s="176" t="s">
        <v>176</v>
      </c>
      <c r="D11" s="177" t="s">
        <v>168</v>
      </c>
      <c r="E11" s="178" t="s">
        <v>177</v>
      </c>
      <c r="F11" s="266" t="s">
        <v>178</v>
      </c>
      <c r="G11" s="267"/>
      <c r="H11" s="179" t="s">
        <v>179</v>
      </c>
      <c r="I11" s="178" t="s">
        <v>180</v>
      </c>
    </row>
    <row r="12" spans="1:9" ht="45">
      <c r="A12" s="180" t="s">
        <v>181</v>
      </c>
      <c r="B12" s="171" t="s">
        <v>182</v>
      </c>
      <c r="C12" s="181" t="s">
        <v>183</v>
      </c>
      <c r="D12" s="172" t="s">
        <v>8</v>
      </c>
      <c r="E12" s="182"/>
      <c r="F12" s="260">
        <v>1</v>
      </c>
      <c r="G12" s="261"/>
      <c r="H12" s="183"/>
      <c r="I12" s="184">
        <f aca="true" t="shared" si="0" ref="I12:I18">H12*F12</f>
        <v>0</v>
      </c>
    </row>
    <row r="13" spans="1:9" ht="30">
      <c r="A13" s="180" t="s">
        <v>181</v>
      </c>
      <c r="B13" s="171" t="s">
        <v>184</v>
      </c>
      <c r="C13" s="181" t="s">
        <v>185</v>
      </c>
      <c r="D13" s="172" t="s">
        <v>8</v>
      </c>
      <c r="E13" s="182"/>
      <c r="F13" s="260">
        <v>4</v>
      </c>
      <c r="G13" s="261"/>
      <c r="H13" s="183"/>
      <c r="I13" s="184">
        <f t="shared" si="0"/>
        <v>0</v>
      </c>
    </row>
    <row r="14" spans="1:9" ht="45">
      <c r="A14" s="180" t="s">
        <v>181</v>
      </c>
      <c r="B14" s="171" t="s">
        <v>186</v>
      </c>
      <c r="C14" s="181" t="s">
        <v>187</v>
      </c>
      <c r="D14" s="172" t="s">
        <v>7</v>
      </c>
      <c r="E14" s="182"/>
      <c r="F14" s="260">
        <v>1</v>
      </c>
      <c r="G14" s="261"/>
      <c r="H14" s="183"/>
      <c r="I14" s="184">
        <f t="shared" si="0"/>
        <v>0</v>
      </c>
    </row>
    <row r="15" spans="1:9" ht="30">
      <c r="A15" s="180" t="s">
        <v>181</v>
      </c>
      <c r="B15" s="171" t="s">
        <v>188</v>
      </c>
      <c r="C15" s="181" t="s">
        <v>189</v>
      </c>
      <c r="D15" s="172" t="s">
        <v>190</v>
      </c>
      <c r="E15" s="182"/>
      <c r="F15" s="258">
        <v>0.11</v>
      </c>
      <c r="G15" s="259"/>
      <c r="H15" s="183"/>
      <c r="I15" s="184">
        <f t="shared" si="0"/>
        <v>0</v>
      </c>
    </row>
    <row r="16" spans="1:9" ht="30">
      <c r="A16" s="180" t="s">
        <v>191</v>
      </c>
      <c r="B16" s="171" t="s">
        <v>192</v>
      </c>
      <c r="C16" s="181" t="s">
        <v>193</v>
      </c>
      <c r="D16" s="172" t="s">
        <v>194</v>
      </c>
      <c r="E16" s="182"/>
      <c r="F16" s="258">
        <v>2</v>
      </c>
      <c r="G16" s="259"/>
      <c r="H16" s="183"/>
      <c r="I16" s="184">
        <f t="shared" si="0"/>
        <v>0</v>
      </c>
    </row>
    <row r="17" spans="1:9" ht="15">
      <c r="A17" s="180" t="s">
        <v>191</v>
      </c>
      <c r="B17" s="171" t="s">
        <v>195</v>
      </c>
      <c r="C17" s="181" t="s">
        <v>196</v>
      </c>
      <c r="D17" s="172" t="s">
        <v>194</v>
      </c>
      <c r="E17" s="182"/>
      <c r="F17" s="260">
        <v>2</v>
      </c>
      <c r="G17" s="261"/>
      <c r="H17" s="183"/>
      <c r="I17" s="184">
        <f t="shared" si="0"/>
        <v>0</v>
      </c>
    </row>
    <row r="18" spans="1:9" ht="60">
      <c r="A18" s="180" t="s">
        <v>191</v>
      </c>
      <c r="B18" s="171" t="s">
        <v>197</v>
      </c>
      <c r="C18" s="181" t="s">
        <v>198</v>
      </c>
      <c r="D18" s="172" t="s">
        <v>10</v>
      </c>
      <c r="E18" s="182"/>
      <c r="F18" s="260">
        <v>0.01</v>
      </c>
      <c r="G18" s="261"/>
      <c r="H18" s="183"/>
      <c r="I18" s="184">
        <f t="shared" si="0"/>
        <v>0</v>
      </c>
    </row>
    <row r="19" spans="1:9" ht="15">
      <c r="A19" s="174"/>
      <c r="B19" s="185"/>
      <c r="C19" s="186" t="s">
        <v>199</v>
      </c>
      <c r="D19" s="177"/>
      <c r="E19" s="187" t="s">
        <v>200</v>
      </c>
      <c r="F19" s="262" t="s">
        <v>201</v>
      </c>
      <c r="G19" s="263"/>
      <c r="H19" s="188"/>
      <c r="I19" s="184">
        <f>SUM(I12:I18)</f>
        <v>0</v>
      </c>
    </row>
    <row r="20" spans="1:9" ht="15">
      <c r="A20" s="174"/>
      <c r="B20" s="189"/>
      <c r="C20" s="190" t="s">
        <v>202</v>
      </c>
      <c r="D20" s="172"/>
      <c r="E20" s="191"/>
      <c r="F20" s="250" t="e">
        <f>E20/I19</f>
        <v>#DIV/0!</v>
      </c>
      <c r="G20" s="251"/>
      <c r="H20" s="188"/>
      <c r="I20" s="173"/>
    </row>
    <row r="21" spans="1:9" ht="15">
      <c r="A21" s="174"/>
      <c r="B21" s="189"/>
      <c r="C21" s="190" t="s">
        <v>203</v>
      </c>
      <c r="D21" s="172"/>
      <c r="E21" s="191">
        <f>I12+I13+I14+I15+I18</f>
        <v>0</v>
      </c>
      <c r="F21" s="250" t="e">
        <f>E21/I19</f>
        <v>#DIV/0!</v>
      </c>
      <c r="G21" s="251"/>
      <c r="H21" s="188"/>
      <c r="I21" s="173"/>
    </row>
    <row r="22" spans="1:9" ht="15">
      <c r="A22" s="174"/>
      <c r="B22" s="189"/>
      <c r="C22" s="190" t="s">
        <v>204</v>
      </c>
      <c r="D22" s="172"/>
      <c r="E22" s="191">
        <f>I16+I17</f>
        <v>0</v>
      </c>
      <c r="F22" s="250" t="e">
        <f>E22/I19</f>
        <v>#DIV/0!</v>
      </c>
      <c r="G22" s="251"/>
      <c r="H22" s="188"/>
      <c r="I22" s="173"/>
    </row>
    <row r="23" spans="1:9" ht="18">
      <c r="A23" s="160"/>
      <c r="B23" s="163"/>
      <c r="C23" s="164"/>
      <c r="D23" s="159"/>
      <c r="E23" s="161"/>
      <c r="F23" s="252"/>
      <c r="G23" s="253"/>
      <c r="H23" s="162"/>
      <c r="I23" s="165"/>
    </row>
    <row r="24" spans="1:9" ht="18">
      <c r="A24" s="166"/>
      <c r="B24" s="167"/>
      <c r="C24" s="168" t="s">
        <v>205</v>
      </c>
      <c r="D24" s="169"/>
      <c r="E24" s="170">
        <f>SUM(E20:E22)</f>
        <v>0</v>
      </c>
      <c r="F24" s="254" t="e">
        <f>SUM(F20:G22)</f>
        <v>#DIV/0!</v>
      </c>
      <c r="G24" s="255"/>
      <c r="H24" s="256" t="s">
        <v>206</v>
      </c>
      <c r="I24" s="257"/>
    </row>
  </sheetData>
  <sheetProtection/>
  <mergeCells count="22">
    <mergeCell ref="A1:B4"/>
    <mergeCell ref="C1:I1"/>
    <mergeCell ref="C2:I2"/>
    <mergeCell ref="C3:I3"/>
    <mergeCell ref="C5:I5"/>
    <mergeCell ref="F6:I6"/>
    <mergeCell ref="F9:G9"/>
    <mergeCell ref="F11:G11"/>
    <mergeCell ref="F12:G12"/>
    <mergeCell ref="F13:G13"/>
    <mergeCell ref="F14:G14"/>
    <mergeCell ref="F15:G15"/>
    <mergeCell ref="F22:G22"/>
    <mergeCell ref="F23:G23"/>
    <mergeCell ref="F24:G24"/>
    <mergeCell ref="H24:I24"/>
    <mergeCell ref="F16:G16"/>
    <mergeCell ref="F17:G17"/>
    <mergeCell ref="F18:G18"/>
    <mergeCell ref="F19:G19"/>
    <mergeCell ref="F20:G20"/>
    <mergeCell ref="F21:G2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1"/>
  <sheetViews>
    <sheetView zoomScale="70" zoomScaleNormal="70" zoomScaleSheetLayoutView="85" workbookViewId="0" topLeftCell="A1">
      <selection activeCell="C1" sqref="C1:I1"/>
    </sheetView>
  </sheetViews>
  <sheetFormatPr defaultColWidth="9.140625" defaultRowHeight="12.75"/>
  <cols>
    <col min="1" max="1" width="8.7109375" style="18" customWidth="1"/>
    <col min="2" max="2" width="63.140625" style="19" customWidth="1"/>
    <col min="3" max="3" width="16.8515625" style="19" customWidth="1"/>
    <col min="4" max="6" width="30.7109375" style="19" customWidth="1"/>
    <col min="7" max="7" width="34.7109375" style="19" customWidth="1"/>
    <col min="8" max="8" width="18.7109375" style="19" customWidth="1"/>
    <col min="9" max="9" width="23.8515625" style="39" customWidth="1"/>
    <col min="10" max="10" width="7.421875" style="19" customWidth="1"/>
    <col min="11" max="11" width="18.7109375" style="19" customWidth="1"/>
    <col min="12" max="13" width="9.140625" style="19" customWidth="1"/>
    <col min="14" max="14" width="16.00390625" style="19" bestFit="1" customWidth="1"/>
    <col min="15" max="16384" width="9.140625" style="19" customWidth="1"/>
  </cols>
  <sheetData>
    <row r="1" spans="1:248" ht="39.75" customHeight="1">
      <c r="A1" s="277"/>
      <c r="B1" s="278"/>
      <c r="C1" s="282" t="s">
        <v>218</v>
      </c>
      <c r="D1" s="282"/>
      <c r="E1" s="282"/>
      <c r="F1" s="282"/>
      <c r="G1" s="282"/>
      <c r="H1" s="282"/>
      <c r="I1" s="283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</row>
    <row r="2" spans="1:9" ht="32.25" customHeight="1">
      <c r="A2" s="279"/>
      <c r="B2" s="222"/>
      <c r="C2" s="286" t="s">
        <v>154</v>
      </c>
      <c r="D2" s="287"/>
      <c r="E2" s="287"/>
      <c r="F2" s="287"/>
      <c r="G2" s="288"/>
      <c r="H2" s="284" t="s">
        <v>207</v>
      </c>
      <c r="I2" s="285"/>
    </row>
    <row r="3" spans="1:9" ht="29.25" customHeight="1">
      <c r="A3" s="279"/>
      <c r="B3" s="222"/>
      <c r="C3" s="286" t="s">
        <v>155</v>
      </c>
      <c r="D3" s="287"/>
      <c r="E3" s="287"/>
      <c r="F3" s="287"/>
      <c r="G3" s="288"/>
      <c r="H3" s="137"/>
      <c r="I3" s="138"/>
    </row>
    <row r="4" spans="1:9" ht="24.75" customHeight="1" thickBot="1">
      <c r="A4" s="280"/>
      <c r="B4" s="281"/>
      <c r="C4" s="286" t="s">
        <v>160</v>
      </c>
      <c r="D4" s="287"/>
      <c r="E4" s="287"/>
      <c r="F4" s="287"/>
      <c r="G4" s="288"/>
      <c r="H4" s="134"/>
      <c r="I4" s="135"/>
    </row>
    <row r="5" spans="1:9" s="21" customFormat="1" ht="27" customHeight="1" thickBot="1">
      <c r="A5" s="289" t="s">
        <v>1</v>
      </c>
      <c r="B5" s="140" t="s">
        <v>15</v>
      </c>
      <c r="C5" s="139" t="s">
        <v>16</v>
      </c>
      <c r="D5" s="291" t="s">
        <v>17</v>
      </c>
      <c r="E5" s="292"/>
      <c r="F5" s="292"/>
      <c r="G5" s="293"/>
      <c r="H5" s="294" t="s">
        <v>18</v>
      </c>
      <c r="I5" s="296" t="s">
        <v>19</v>
      </c>
    </row>
    <row r="6" spans="1:9" s="21" customFormat="1" ht="28.5" customHeight="1" thickBot="1">
      <c r="A6" s="290"/>
      <c r="B6" s="22" t="s">
        <v>20</v>
      </c>
      <c r="C6" s="23" t="s">
        <v>21</v>
      </c>
      <c r="D6" s="37">
        <v>1</v>
      </c>
      <c r="E6" s="37">
        <v>2</v>
      </c>
      <c r="F6" s="37">
        <v>3</v>
      </c>
      <c r="G6" s="37">
        <v>4</v>
      </c>
      <c r="H6" s="295"/>
      <c r="I6" s="297"/>
    </row>
    <row r="7" spans="1:11" ht="18" customHeight="1" thickBot="1">
      <c r="A7" s="300">
        <v>1</v>
      </c>
      <c r="B7" s="301" t="str">
        <f>ORÇAMENTO!C8</f>
        <v>CANTEIRO DE OBRA</v>
      </c>
      <c r="C7" s="302"/>
      <c r="D7" s="34">
        <f>ROUND(I7*0.4,2)</f>
        <v>0</v>
      </c>
      <c r="E7" s="36">
        <f>ROUND(I7*0.2,2)</f>
        <v>0</v>
      </c>
      <c r="F7" s="36">
        <f>ROUND(I7*0.2,2)</f>
        <v>0</v>
      </c>
      <c r="G7" s="32">
        <f>I7-D7-E7-F7</f>
        <v>0</v>
      </c>
      <c r="H7" s="298"/>
      <c r="I7" s="299">
        <f>ORÇAMENTO!G11</f>
        <v>0</v>
      </c>
      <c r="J7" s="21"/>
      <c r="K7" s="21"/>
    </row>
    <row r="8" spans="1:11" ht="9.75" customHeight="1" thickBot="1">
      <c r="A8" s="300"/>
      <c r="B8" s="301"/>
      <c r="C8" s="302"/>
      <c r="D8" s="60"/>
      <c r="E8" s="60"/>
      <c r="F8" s="60"/>
      <c r="G8" s="60"/>
      <c r="H8" s="298"/>
      <c r="I8" s="299"/>
      <c r="J8" s="21"/>
      <c r="K8" s="21"/>
    </row>
    <row r="9" spans="1:11" ht="17.25" customHeight="1" thickBot="1">
      <c r="A9" s="300">
        <v>2</v>
      </c>
      <c r="B9" s="301" t="str">
        <f>ORÇAMENTO!C13</f>
        <v>SERVIÇOS TÉCNICOS</v>
      </c>
      <c r="C9" s="302"/>
      <c r="D9" s="32">
        <f>ROUND(I9*0.25,2)</f>
        <v>0</v>
      </c>
      <c r="E9" s="36">
        <f>ROUND(I9*0.25,2)</f>
        <v>0</v>
      </c>
      <c r="F9" s="36">
        <f>ROUND(I9*0.25,2)</f>
        <v>0</v>
      </c>
      <c r="G9" s="32">
        <f>I9-D9-E9-F9</f>
        <v>0</v>
      </c>
      <c r="H9" s="298"/>
      <c r="I9" s="299">
        <f>ORÇAMENTO!G16</f>
        <v>0</v>
      </c>
      <c r="J9" s="21"/>
      <c r="K9" s="21"/>
    </row>
    <row r="10" spans="1:11" ht="9.75" customHeight="1" thickBot="1">
      <c r="A10" s="300"/>
      <c r="B10" s="301"/>
      <c r="C10" s="302"/>
      <c r="D10" s="60"/>
      <c r="E10" s="60"/>
      <c r="F10" s="60"/>
      <c r="G10" s="60"/>
      <c r="H10" s="298"/>
      <c r="I10" s="299"/>
      <c r="J10" s="21"/>
      <c r="K10" s="21"/>
    </row>
    <row r="11" spans="1:11" ht="17.25" customHeight="1" thickBot="1">
      <c r="A11" s="300">
        <v>3</v>
      </c>
      <c r="B11" s="301" t="str">
        <f>ORÇAMENTO!C18</f>
        <v>SERVIÇOS PRELIMINARES</v>
      </c>
      <c r="C11" s="302"/>
      <c r="D11" s="32">
        <f>ROUND(I11*0.25,2)</f>
        <v>0</v>
      </c>
      <c r="E11" s="36">
        <f>ROUND(I11*0.25,2)</f>
        <v>0</v>
      </c>
      <c r="F11" s="36">
        <f>ROUND(I11*0.25,2)</f>
        <v>0</v>
      </c>
      <c r="G11" s="32">
        <f>I11-D11-E11-F11</f>
        <v>0</v>
      </c>
      <c r="H11" s="298"/>
      <c r="I11" s="299">
        <f>ORÇAMENTO!G21</f>
        <v>0</v>
      </c>
      <c r="J11" s="21"/>
      <c r="K11" s="21"/>
    </row>
    <row r="12" spans="1:11" ht="9.75" customHeight="1" thickBot="1">
      <c r="A12" s="300"/>
      <c r="B12" s="301"/>
      <c r="C12" s="302"/>
      <c r="D12" s="60"/>
      <c r="E12" s="60"/>
      <c r="F12" s="60"/>
      <c r="G12" s="60"/>
      <c r="H12" s="298"/>
      <c r="I12" s="299"/>
      <c r="J12" s="21"/>
      <c r="K12" s="21"/>
    </row>
    <row r="13" spans="1:11" ht="17.25" customHeight="1" thickBot="1">
      <c r="A13" s="300">
        <v>4</v>
      </c>
      <c r="B13" s="301" t="str">
        <f>ORÇAMENTO!C23</f>
        <v>MOVIMENTO DE TERRA</v>
      </c>
      <c r="C13" s="302"/>
      <c r="D13" s="32">
        <f>ROUND(I13*0.25,2)</f>
        <v>0</v>
      </c>
      <c r="E13" s="36">
        <f>ROUND(I13*0.25,2)</f>
        <v>0</v>
      </c>
      <c r="F13" s="36">
        <f>ROUND(I13*0.25,2)</f>
        <v>0</v>
      </c>
      <c r="G13" s="32">
        <f>I13-D13-E13-F13</f>
        <v>0</v>
      </c>
      <c r="H13" s="298"/>
      <c r="I13" s="299">
        <f>ORÇAMENTO!G26</f>
        <v>0</v>
      </c>
      <c r="J13" s="21"/>
      <c r="K13" s="21"/>
    </row>
    <row r="14" spans="1:11" ht="9.75" customHeight="1" thickBot="1">
      <c r="A14" s="300"/>
      <c r="B14" s="301"/>
      <c r="C14" s="302"/>
      <c r="D14" s="60"/>
      <c r="E14" s="60"/>
      <c r="F14" s="60"/>
      <c r="G14" s="60"/>
      <c r="H14" s="298"/>
      <c r="I14" s="299"/>
      <c r="J14" s="21"/>
      <c r="K14" s="21"/>
    </row>
    <row r="15" spans="1:11" ht="17.25" customHeight="1" thickBot="1">
      <c r="A15" s="300">
        <v>5</v>
      </c>
      <c r="B15" s="301" t="str">
        <f>ORÇAMENTO!C28</f>
        <v>ESCORAMENTO</v>
      </c>
      <c r="C15" s="302"/>
      <c r="D15" s="32">
        <f>ROUND(I15*0.5,2)</f>
        <v>0</v>
      </c>
      <c r="E15" s="36">
        <f>ROUND(I15*0.2,2)</f>
        <v>0</v>
      </c>
      <c r="F15" s="36">
        <f>ROUND(I15*0.2,2)</f>
        <v>0</v>
      </c>
      <c r="G15" s="32">
        <f>I15-D15-E15-F15</f>
        <v>0</v>
      </c>
      <c r="H15" s="298"/>
      <c r="I15" s="299">
        <f>ORÇAMENTO!G31</f>
        <v>0</v>
      </c>
      <c r="J15" s="21"/>
      <c r="K15" s="21"/>
    </row>
    <row r="16" spans="1:11" ht="9.75" customHeight="1" thickBot="1">
      <c r="A16" s="300"/>
      <c r="B16" s="301"/>
      <c r="C16" s="302"/>
      <c r="D16" s="60"/>
      <c r="E16" s="60"/>
      <c r="F16" s="60"/>
      <c r="G16" s="60"/>
      <c r="H16" s="298"/>
      <c r="I16" s="299"/>
      <c r="J16" s="21"/>
      <c r="K16" s="21"/>
    </row>
    <row r="17" spans="1:11" ht="17.25" customHeight="1" thickBot="1">
      <c r="A17" s="300">
        <v>6</v>
      </c>
      <c r="B17" s="301" t="str">
        <f>ORÇAMENTO!C33</f>
        <v>ASSENTAMENTO DE TUBOS  </v>
      </c>
      <c r="C17" s="302"/>
      <c r="D17" s="32">
        <f>ROUND(I17*0.25,2)</f>
        <v>0</v>
      </c>
      <c r="E17" s="36">
        <f>ROUND(I17*0.25,2)</f>
        <v>0</v>
      </c>
      <c r="F17" s="36">
        <f>ROUND(I17*0.25,2)</f>
        <v>0</v>
      </c>
      <c r="G17" s="32">
        <f>I17-D17-E17-F17</f>
        <v>0</v>
      </c>
      <c r="H17" s="298"/>
      <c r="I17" s="299">
        <f>ORÇAMENTO!G36</f>
        <v>0</v>
      </c>
      <c r="J17" s="21"/>
      <c r="K17" s="21"/>
    </row>
    <row r="18" spans="1:11" ht="9.75" customHeight="1" thickBot="1">
      <c r="A18" s="300"/>
      <c r="B18" s="301"/>
      <c r="C18" s="302"/>
      <c r="D18" s="60"/>
      <c r="E18" s="60"/>
      <c r="F18" s="60"/>
      <c r="G18" s="60"/>
      <c r="H18" s="298"/>
      <c r="I18" s="299"/>
      <c r="J18" s="21"/>
      <c r="K18" s="21"/>
    </row>
    <row r="19" spans="1:11" ht="22.5" customHeight="1" thickBot="1">
      <c r="A19" s="300">
        <v>7</v>
      </c>
      <c r="B19" s="301" t="str">
        <f>ORÇAMENTO!C39</f>
        <v>POÇO DE VISITA</v>
      </c>
      <c r="C19" s="302"/>
      <c r="D19" s="32">
        <f>ROUND(I19*0.25,2)</f>
        <v>0</v>
      </c>
      <c r="E19" s="36">
        <f>ROUND(I19*0.25,2)</f>
        <v>0</v>
      </c>
      <c r="F19" s="36">
        <f>ROUND(I19*0.25,2)</f>
        <v>0</v>
      </c>
      <c r="G19" s="32">
        <f>I19-D19-E19-F19</f>
        <v>0</v>
      </c>
      <c r="H19" s="298"/>
      <c r="I19" s="299">
        <f>ORÇAMENTO!G42</f>
        <v>0</v>
      </c>
      <c r="J19" s="21"/>
      <c r="K19" s="21"/>
    </row>
    <row r="20" spans="1:11" ht="7.5" customHeight="1" thickBot="1">
      <c r="A20" s="300"/>
      <c r="B20" s="301"/>
      <c r="C20" s="302"/>
      <c r="D20" s="60"/>
      <c r="E20" s="60"/>
      <c r="F20" s="60"/>
      <c r="G20" s="60"/>
      <c r="H20" s="298"/>
      <c r="I20" s="299"/>
      <c r="J20" s="21"/>
      <c r="K20" s="21"/>
    </row>
    <row r="21" spans="1:11" ht="20.25" customHeight="1" thickBot="1">
      <c r="A21" s="300">
        <v>8</v>
      </c>
      <c r="B21" s="301" t="str">
        <f>ORÇAMENTO!C44</f>
        <v>REATERRO DA VALA</v>
      </c>
      <c r="C21" s="302"/>
      <c r="D21" s="32">
        <f>ROUND(I21*0.25,2)</f>
        <v>0</v>
      </c>
      <c r="E21" s="36">
        <f>ROUND(I21*0.25,2)</f>
        <v>0</v>
      </c>
      <c r="F21" s="36">
        <f>ROUND(I21*0.25,2)</f>
        <v>0</v>
      </c>
      <c r="G21" s="32">
        <f>I21-D21-E21-F21</f>
        <v>0</v>
      </c>
      <c r="H21" s="298"/>
      <c r="I21" s="299">
        <f>ORÇAMENTO!G47</f>
        <v>0</v>
      </c>
      <c r="J21" s="21"/>
      <c r="K21" s="21"/>
    </row>
    <row r="22" spans="1:11" ht="9.75" customHeight="1" thickBot="1">
      <c r="A22" s="300"/>
      <c r="B22" s="301"/>
      <c r="C22" s="302"/>
      <c r="D22" s="60"/>
      <c r="E22" s="60"/>
      <c r="F22" s="60"/>
      <c r="G22" s="60"/>
      <c r="H22" s="298"/>
      <c r="I22" s="299"/>
      <c r="J22" s="21"/>
      <c r="K22" s="21"/>
    </row>
    <row r="23" spans="1:11" ht="25.5" customHeight="1">
      <c r="A23" s="300">
        <v>9</v>
      </c>
      <c r="B23" s="301" t="str">
        <f>ORÇAMENTO!C49</f>
        <v>SOLO DE BOTA FORA</v>
      </c>
      <c r="C23" s="302"/>
      <c r="D23" s="32">
        <f>ROUND(I23*0.25,2)</f>
        <v>0</v>
      </c>
      <c r="E23" s="36">
        <f>ROUND(I23*0.25,2)</f>
        <v>0</v>
      </c>
      <c r="F23" s="36">
        <f>ROUND(I23*0.25,2)</f>
        <v>0</v>
      </c>
      <c r="G23" s="32">
        <f>I23-D23-E23-F23</f>
        <v>0</v>
      </c>
      <c r="H23" s="333"/>
      <c r="I23" s="331">
        <f>ORÇAMENTO!G53</f>
        <v>0</v>
      </c>
      <c r="J23" s="21"/>
      <c r="K23" s="21"/>
    </row>
    <row r="24" spans="1:11" ht="9.75" customHeight="1" thickBot="1">
      <c r="A24" s="300"/>
      <c r="B24" s="301"/>
      <c r="C24" s="302"/>
      <c r="D24" s="60"/>
      <c r="E24" s="60"/>
      <c r="F24" s="60"/>
      <c r="G24" s="60"/>
      <c r="H24" s="334"/>
      <c r="I24" s="332"/>
      <c r="J24" s="21"/>
      <c r="K24" s="21"/>
    </row>
    <row r="25" spans="1:11" ht="23.25" customHeight="1">
      <c r="A25" s="300">
        <v>10</v>
      </c>
      <c r="B25" s="337" t="str">
        <f>ORÇAMENTO!C55</f>
        <v>SERVIÇOS COMPLEMENTARES</v>
      </c>
      <c r="C25" s="302"/>
      <c r="D25" s="32">
        <f>ROUND(I25*0.25,2)</f>
        <v>0</v>
      </c>
      <c r="E25" s="36">
        <f>ROUND(I25*0.25,2)</f>
        <v>0</v>
      </c>
      <c r="F25" s="36">
        <f>ROUND(I25*0.25,2)</f>
        <v>0</v>
      </c>
      <c r="G25" s="32">
        <f>I25-D25-E25-F25</f>
        <v>0</v>
      </c>
      <c r="H25" s="333"/>
      <c r="I25" s="331">
        <f>ORÇAMENTO!G58</f>
        <v>0</v>
      </c>
      <c r="J25" s="21"/>
      <c r="K25" s="21"/>
    </row>
    <row r="26" spans="1:11" ht="9.75" customHeight="1" thickBot="1">
      <c r="A26" s="300"/>
      <c r="B26" s="338"/>
      <c r="C26" s="302"/>
      <c r="D26" s="60"/>
      <c r="E26" s="60"/>
      <c r="F26" s="60"/>
      <c r="G26" s="60"/>
      <c r="H26" s="334"/>
      <c r="I26" s="332"/>
      <c r="J26" s="21"/>
      <c r="K26" s="21"/>
    </row>
    <row r="27" spans="1:11" ht="24.75" customHeight="1" thickBot="1">
      <c r="A27" s="305" t="s">
        <v>12</v>
      </c>
      <c r="B27" s="306"/>
      <c r="C27" s="33"/>
      <c r="D27" s="41">
        <f>SUM(D7:D26)</f>
        <v>0</v>
      </c>
      <c r="E27" s="41">
        <f>SUM(E7:E26)</f>
        <v>0</v>
      </c>
      <c r="F27" s="41">
        <f>SUM(F7:F26)</f>
        <v>0</v>
      </c>
      <c r="G27" s="41">
        <f>SUM(G7:G26)</f>
        <v>0</v>
      </c>
      <c r="H27" s="35"/>
      <c r="I27" s="55">
        <f>SUM(I7:I26)</f>
        <v>0</v>
      </c>
      <c r="J27" s="21"/>
      <c r="K27" s="21"/>
    </row>
    <row r="28" spans="1:11" ht="24.75" customHeight="1" thickBot="1">
      <c r="A28" s="305" t="s">
        <v>39</v>
      </c>
      <c r="B28" s="306"/>
      <c r="C28" s="33"/>
      <c r="D28" s="40">
        <f>ROUND(D27-D29,2)</f>
        <v>-104356.39</v>
      </c>
      <c r="E28" s="40">
        <f>ROUND(E27-E29,2)</f>
        <v>-85654.28</v>
      </c>
      <c r="F28" s="40">
        <f>ROUND(F27-F29,2)</f>
        <v>-85654.28</v>
      </c>
      <c r="G28" s="40">
        <f>ROUND(I28-D28-E28-F28,2)</f>
        <v>-82617.28</v>
      </c>
      <c r="H28" s="35"/>
      <c r="I28" s="55">
        <f>ORÇAMENTO!I61</f>
        <v>-358282.23000000004</v>
      </c>
      <c r="J28" s="21"/>
      <c r="K28" s="21"/>
    </row>
    <row r="29" spans="1:11" ht="24.75" customHeight="1" thickBot="1">
      <c r="A29" s="335" t="s">
        <v>210</v>
      </c>
      <c r="B29" s="336"/>
      <c r="C29" s="33"/>
      <c r="D29" s="40">
        <v>104356.39</v>
      </c>
      <c r="E29" s="40">
        <v>85654.28</v>
      </c>
      <c r="F29" s="40">
        <v>85654.28</v>
      </c>
      <c r="G29" s="40">
        <v>82617.28</v>
      </c>
      <c r="H29" s="35"/>
      <c r="I29" s="55">
        <f>ORÇAMENTO!H61</f>
        <v>358282.23000000004</v>
      </c>
      <c r="J29" s="21"/>
      <c r="K29" s="21"/>
    </row>
    <row r="30" spans="1:118" s="25" customFormat="1" ht="51" customHeight="1" thickBot="1">
      <c r="A30" s="309" t="s">
        <v>22</v>
      </c>
      <c r="B30" s="309"/>
      <c r="C30" s="309"/>
      <c r="D30" s="314">
        <f>D27+E27</f>
        <v>0</v>
      </c>
      <c r="E30" s="315"/>
      <c r="F30" s="314">
        <f>I27-D30-H30</f>
        <v>0</v>
      </c>
      <c r="G30" s="315"/>
      <c r="H30" s="59">
        <f>I27*0.1</f>
        <v>0</v>
      </c>
      <c r="I30" s="141">
        <f>SUM(D30:H30)</f>
        <v>0</v>
      </c>
      <c r="J30" s="24"/>
      <c r="K30" s="24"/>
      <c r="L30" s="24"/>
      <c r="M30" s="24"/>
      <c r="N30" s="57"/>
      <c r="O30" s="24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4" ht="30" customHeight="1" thickBot="1">
      <c r="A31" s="311" t="s">
        <v>23</v>
      </c>
      <c r="B31" s="311"/>
      <c r="C31" s="311"/>
      <c r="D31" s="303"/>
      <c r="E31" s="310"/>
      <c r="F31" s="303"/>
      <c r="G31" s="304"/>
      <c r="H31" s="56"/>
      <c r="I31" s="75"/>
      <c r="J31" s="21"/>
      <c r="K31" s="21"/>
      <c r="N31" s="58"/>
    </row>
    <row r="32" spans="1:11" ht="28.5" customHeight="1" thickBot="1">
      <c r="A32" s="311" t="s">
        <v>24</v>
      </c>
      <c r="B32" s="311"/>
      <c r="C32" s="311"/>
      <c r="D32" s="303"/>
      <c r="E32" s="310"/>
      <c r="F32" s="303"/>
      <c r="G32" s="304"/>
      <c r="H32" s="51"/>
      <c r="I32" s="76"/>
      <c r="J32" s="21"/>
      <c r="K32" s="21"/>
    </row>
    <row r="33" spans="1:11" ht="14.25" customHeight="1" thickBot="1">
      <c r="A33" s="48"/>
      <c r="B33" s="49"/>
      <c r="C33" s="50"/>
      <c r="D33" s="26"/>
      <c r="E33" s="27"/>
      <c r="F33" s="27"/>
      <c r="G33" s="27"/>
      <c r="H33" s="26"/>
      <c r="I33" s="38"/>
      <c r="J33" s="21"/>
      <c r="K33" s="21"/>
    </row>
    <row r="34" spans="1:11" ht="19.5" customHeight="1">
      <c r="A34" s="307" t="s">
        <v>25</v>
      </c>
      <c r="B34" s="307"/>
      <c r="C34" s="307"/>
      <c r="D34" s="307"/>
      <c r="E34" s="308" t="s">
        <v>26</v>
      </c>
      <c r="F34" s="308"/>
      <c r="G34" s="308"/>
      <c r="H34" s="308"/>
      <c r="I34" s="308"/>
      <c r="J34" s="21"/>
      <c r="K34" s="21"/>
    </row>
    <row r="35" spans="1:9" s="30" customFormat="1" ht="19.5" customHeight="1">
      <c r="A35" s="28" t="s">
        <v>27</v>
      </c>
      <c r="B35" s="316" t="s">
        <v>28</v>
      </c>
      <c r="C35" s="316"/>
      <c r="D35" s="316"/>
      <c r="E35" s="29" t="s">
        <v>29</v>
      </c>
      <c r="F35" s="316" t="s">
        <v>208</v>
      </c>
      <c r="G35" s="316"/>
      <c r="H35" s="317"/>
      <c r="I35" s="317"/>
    </row>
    <row r="36" spans="1:9" s="30" customFormat="1" ht="19.5" customHeight="1">
      <c r="A36" s="318" t="s">
        <v>30</v>
      </c>
      <c r="B36" s="318"/>
      <c r="C36" s="319" t="s">
        <v>31</v>
      </c>
      <c r="D36" s="319"/>
      <c r="E36" s="320" t="s">
        <v>209</v>
      </c>
      <c r="F36" s="321"/>
      <c r="G36" s="322"/>
      <c r="H36" s="317"/>
      <c r="I36" s="317"/>
    </row>
    <row r="37" spans="1:9" s="30" customFormat="1" ht="43.5" customHeight="1" thickBot="1">
      <c r="A37" s="326"/>
      <c r="B37" s="326"/>
      <c r="C37" s="326"/>
      <c r="D37" s="326"/>
      <c r="E37" s="327" t="s">
        <v>32</v>
      </c>
      <c r="F37" s="327"/>
      <c r="G37" s="327"/>
      <c r="H37" s="328"/>
      <c r="I37" s="328"/>
    </row>
    <row r="38" spans="1:9" s="30" customFormat="1" ht="27.75" customHeight="1" thickBot="1">
      <c r="A38" s="326"/>
      <c r="B38" s="326"/>
      <c r="C38" s="326"/>
      <c r="D38" s="326"/>
      <c r="E38" s="329" t="s">
        <v>33</v>
      </c>
      <c r="F38" s="329"/>
      <c r="G38" s="329"/>
      <c r="H38" s="312"/>
      <c r="I38" s="312"/>
    </row>
    <row r="39" spans="1:9" s="30" customFormat="1" ht="21" customHeight="1">
      <c r="A39" s="326"/>
      <c r="B39" s="326"/>
      <c r="C39" s="326"/>
      <c r="D39" s="326"/>
      <c r="E39" s="31" t="s">
        <v>34</v>
      </c>
      <c r="F39" s="313"/>
      <c r="G39" s="313"/>
      <c r="H39" s="312"/>
      <c r="I39" s="312"/>
    </row>
    <row r="40" spans="1:11" ht="21" customHeight="1">
      <c r="A40" s="326"/>
      <c r="B40" s="326"/>
      <c r="C40" s="326"/>
      <c r="D40" s="326"/>
      <c r="E40" s="330" t="s">
        <v>35</v>
      </c>
      <c r="F40" s="330"/>
      <c r="G40" s="330"/>
      <c r="H40" s="317"/>
      <c r="I40" s="317"/>
      <c r="J40" s="21"/>
      <c r="K40" s="21"/>
    </row>
    <row r="41" spans="1:11" ht="27" customHeight="1" thickBot="1">
      <c r="A41" s="323" t="s">
        <v>32</v>
      </c>
      <c r="B41" s="323"/>
      <c r="C41" s="323"/>
      <c r="D41" s="323"/>
      <c r="E41" s="324" t="s">
        <v>32</v>
      </c>
      <c r="F41" s="324"/>
      <c r="G41" s="324"/>
      <c r="H41" s="325"/>
      <c r="I41" s="325"/>
      <c r="J41" s="21"/>
      <c r="K41" s="21"/>
    </row>
    <row r="42" ht="18" customHeight="1"/>
    <row r="43" ht="10.5" customHeight="1"/>
    <row r="44" ht="10.5" customHeight="1"/>
    <row r="45" ht="10.5" customHeight="1"/>
    <row r="46" ht="10.5" customHeight="1"/>
  </sheetData>
  <sheetProtection selectLockedCells="1" selectUnlockedCells="1"/>
  <mergeCells count="93">
    <mergeCell ref="H21:H22"/>
    <mergeCell ref="A19:A20"/>
    <mergeCell ref="B19:B20"/>
    <mergeCell ref="C19:C20"/>
    <mergeCell ref="A29:B29"/>
    <mergeCell ref="A23:A24"/>
    <mergeCell ref="B23:B24"/>
    <mergeCell ref="C23:C24"/>
    <mergeCell ref="A25:A26"/>
    <mergeCell ref="B25:B26"/>
    <mergeCell ref="H17:H18"/>
    <mergeCell ref="I17:I18"/>
    <mergeCell ref="C25:C26"/>
    <mergeCell ref="H19:H20"/>
    <mergeCell ref="I19:I20"/>
    <mergeCell ref="I21:I22"/>
    <mergeCell ref="I25:I26"/>
    <mergeCell ref="H23:H24"/>
    <mergeCell ref="H25:H26"/>
    <mergeCell ref="I23:I24"/>
    <mergeCell ref="H13:H14"/>
    <mergeCell ref="I13:I14"/>
    <mergeCell ref="A15:A16"/>
    <mergeCell ref="B15:B16"/>
    <mergeCell ref="C15:C16"/>
    <mergeCell ref="H15:H16"/>
    <mergeCell ref="I15:I16"/>
    <mergeCell ref="A13:A14"/>
    <mergeCell ref="B13:B14"/>
    <mergeCell ref="C13:C14"/>
    <mergeCell ref="A41:D41"/>
    <mergeCell ref="E41:G41"/>
    <mergeCell ref="H41:I41"/>
    <mergeCell ref="A37:D40"/>
    <mergeCell ref="E37:G37"/>
    <mergeCell ref="H37:I37"/>
    <mergeCell ref="E38:G38"/>
    <mergeCell ref="E40:G40"/>
    <mergeCell ref="B35:D35"/>
    <mergeCell ref="F35:G35"/>
    <mergeCell ref="H40:I40"/>
    <mergeCell ref="A36:B36"/>
    <mergeCell ref="C36:D36"/>
    <mergeCell ref="E36:G36"/>
    <mergeCell ref="H36:I36"/>
    <mergeCell ref="H35:I35"/>
    <mergeCell ref="H34:I34"/>
    <mergeCell ref="A31:C31"/>
    <mergeCell ref="A32:C32"/>
    <mergeCell ref="A28:B28"/>
    <mergeCell ref="H38:I39"/>
    <mergeCell ref="F39:G39"/>
    <mergeCell ref="D32:E32"/>
    <mergeCell ref="F32:G32"/>
    <mergeCell ref="D30:E30"/>
    <mergeCell ref="F30:G30"/>
    <mergeCell ref="A34:D34"/>
    <mergeCell ref="E34:G34"/>
    <mergeCell ref="A17:A18"/>
    <mergeCell ref="B17:B18"/>
    <mergeCell ref="C17:C18"/>
    <mergeCell ref="A30:C30"/>
    <mergeCell ref="A21:A22"/>
    <mergeCell ref="B21:B22"/>
    <mergeCell ref="C21:C22"/>
    <mergeCell ref="D31:E31"/>
    <mergeCell ref="F31:G31"/>
    <mergeCell ref="A7:A8"/>
    <mergeCell ref="B7:B8"/>
    <mergeCell ref="C7:C8"/>
    <mergeCell ref="A9:A10"/>
    <mergeCell ref="B9:B10"/>
    <mergeCell ref="C9:C10"/>
    <mergeCell ref="A27:B27"/>
    <mergeCell ref="H11:H12"/>
    <mergeCell ref="I11:I12"/>
    <mergeCell ref="A11:A12"/>
    <mergeCell ref="B11:B12"/>
    <mergeCell ref="C11:C12"/>
    <mergeCell ref="H7:H8"/>
    <mergeCell ref="I7:I8"/>
    <mergeCell ref="A5:A6"/>
    <mergeCell ref="D5:G5"/>
    <mergeCell ref="H5:H6"/>
    <mergeCell ref="I5:I6"/>
    <mergeCell ref="H9:H10"/>
    <mergeCell ref="I9:I10"/>
    <mergeCell ref="A1:B4"/>
    <mergeCell ref="C1:I1"/>
    <mergeCell ref="H2:I2"/>
    <mergeCell ref="C3:G3"/>
    <mergeCell ref="C2:G2"/>
    <mergeCell ref="C4:G4"/>
  </mergeCells>
  <printOptions horizontalCentered="1" verticalCentered="1"/>
  <pageMargins left="0.3937007874015748" right="0.3937007874015748" top="0.2362204724409449" bottom="0.2755905511811024" header="0.5118110236220472" footer="0.5118110236220472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E8:P56"/>
  <sheetViews>
    <sheetView tabSelected="1" zoomScalePageLayoutView="0" workbookViewId="0" topLeftCell="A1">
      <selection activeCell="E8" sqref="E8:P14"/>
    </sheetView>
  </sheetViews>
  <sheetFormatPr defaultColWidth="9.140625" defaultRowHeight="12.75"/>
  <cols>
    <col min="5" max="5" width="38.57421875" style="0" customWidth="1"/>
    <col min="6" max="6" width="14.8515625" style="0" customWidth="1"/>
    <col min="7" max="7" width="36.140625" style="0" customWidth="1"/>
    <col min="8" max="8" width="8.7109375" style="0" customWidth="1"/>
    <col min="9" max="9" width="11.7109375" style="0" customWidth="1"/>
    <col min="10" max="10" width="7.8515625" style="0" customWidth="1"/>
    <col min="11" max="12" width="10.140625" style="0" customWidth="1"/>
    <col min="13" max="13" width="9.421875" style="0" customWidth="1"/>
    <col min="14" max="14" width="10.57421875" style="0" customWidth="1"/>
    <col min="15" max="15" width="16.8515625" style="0" customWidth="1"/>
    <col min="16" max="16" width="14.28125" style="0" customWidth="1"/>
  </cols>
  <sheetData>
    <row r="7" ht="13.5" thickBot="1"/>
    <row r="8" spans="5:16" ht="12.75">
      <c r="E8" s="339" t="s">
        <v>219</v>
      </c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1"/>
    </row>
    <row r="9" spans="5:16" ht="12.75">
      <c r="E9" s="342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4"/>
    </row>
    <row r="10" spans="5:16" ht="12.75">
      <c r="E10" s="342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4"/>
    </row>
    <row r="11" spans="5:16" ht="12.75">
      <c r="E11" s="342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5:16" ht="12.75"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4"/>
    </row>
    <row r="13" spans="5:16" ht="12.75">
      <c r="E13" s="342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4"/>
    </row>
    <row r="14" spans="5:16" ht="13.5" thickBot="1">
      <c r="E14" s="345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</row>
    <row r="15" spans="5:16" ht="16.5" thickBot="1">
      <c r="E15" s="348" t="s">
        <v>65</v>
      </c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50"/>
    </row>
    <row r="16" spans="5:16" ht="12.75" customHeight="1">
      <c r="E16" s="87"/>
      <c r="F16" s="357" t="str">
        <f>ORÇAMENTO!C3</f>
        <v>LOCAL: Estrada Municipal no distrito de Água Vermelha - SÃO CARLOS - SP</v>
      </c>
      <c r="G16" s="357"/>
      <c r="H16" s="357"/>
      <c r="I16" s="357"/>
      <c r="J16" s="357"/>
      <c r="K16" s="357"/>
      <c r="L16" s="357"/>
      <c r="M16" s="357"/>
      <c r="N16" s="357"/>
      <c r="O16" s="357"/>
      <c r="P16" s="89"/>
    </row>
    <row r="17" spans="5:16" ht="12.75">
      <c r="E17" s="87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89"/>
    </row>
    <row r="18" spans="5:16" ht="12.75">
      <c r="E18" s="87"/>
      <c r="F18" s="90"/>
      <c r="G18" s="351"/>
      <c r="H18" s="351"/>
      <c r="I18" s="351"/>
      <c r="J18" s="351"/>
      <c r="K18" s="351"/>
      <c r="L18" s="351"/>
      <c r="M18" s="351"/>
      <c r="N18" s="351"/>
      <c r="O18" s="88"/>
      <c r="P18" s="89"/>
    </row>
    <row r="19" spans="5:16" ht="12.75">
      <c r="E19" s="87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89"/>
    </row>
    <row r="20" spans="5:16" ht="12.75">
      <c r="E20" s="87"/>
      <c r="F20" s="88"/>
      <c r="G20" s="91" t="s">
        <v>66</v>
      </c>
      <c r="H20" s="351"/>
      <c r="I20" s="351"/>
      <c r="J20" s="351"/>
      <c r="K20" s="351"/>
      <c r="L20" s="351"/>
      <c r="M20" s="351"/>
      <c r="N20" s="351"/>
      <c r="O20" s="351"/>
      <c r="P20" s="89"/>
    </row>
    <row r="21" spans="5:16" ht="13.5" thickBot="1">
      <c r="E21" s="87"/>
      <c r="F21" s="92"/>
      <c r="G21" s="92"/>
      <c r="H21" s="92"/>
      <c r="I21" s="92"/>
      <c r="J21" s="92"/>
      <c r="K21" s="92"/>
      <c r="L21" s="93" t="s">
        <v>67</v>
      </c>
      <c r="M21" s="93" t="s">
        <v>68</v>
      </c>
      <c r="N21" s="93" t="s">
        <v>69</v>
      </c>
      <c r="O21" s="92"/>
      <c r="P21" s="89"/>
    </row>
    <row r="22" spans="5:16" ht="13.5" thickBot="1">
      <c r="E22" s="87"/>
      <c r="F22" s="94" t="s">
        <v>70</v>
      </c>
      <c r="G22" s="95" t="s">
        <v>71</v>
      </c>
      <c r="H22" s="96"/>
      <c r="I22" s="97">
        <v>5</v>
      </c>
      <c r="J22" s="98" t="s">
        <v>72</v>
      </c>
      <c r="K22" s="99"/>
      <c r="L22" s="100">
        <v>0.0343</v>
      </c>
      <c r="M22" s="100">
        <v>0.0493</v>
      </c>
      <c r="N22" s="100">
        <v>0.0671</v>
      </c>
      <c r="O22" s="92"/>
      <c r="P22" s="89"/>
    </row>
    <row r="23" spans="5:16" ht="13.5" thickBot="1">
      <c r="E23" s="87"/>
      <c r="F23" s="88"/>
      <c r="G23" s="352"/>
      <c r="H23" s="352"/>
      <c r="I23" s="88"/>
      <c r="J23" s="351"/>
      <c r="K23" s="351"/>
      <c r="L23" s="351"/>
      <c r="M23" s="351"/>
      <c r="N23" s="351"/>
      <c r="O23" s="351"/>
      <c r="P23" s="89"/>
    </row>
    <row r="24" spans="5:16" ht="13.5" thickBot="1">
      <c r="E24" s="87"/>
      <c r="F24" s="94" t="s">
        <v>73</v>
      </c>
      <c r="G24" s="95" t="s">
        <v>74</v>
      </c>
      <c r="H24" s="96"/>
      <c r="I24" s="97">
        <v>1.03</v>
      </c>
      <c r="J24" s="98" t="s">
        <v>72</v>
      </c>
      <c r="K24" s="99"/>
      <c r="L24" s="100">
        <v>0.0094</v>
      </c>
      <c r="M24" s="100">
        <v>0.0099</v>
      </c>
      <c r="N24" s="100">
        <v>0.0117</v>
      </c>
      <c r="O24" s="92"/>
      <c r="P24" s="89"/>
    </row>
    <row r="25" spans="5:16" ht="13.5" thickBot="1">
      <c r="E25" s="87"/>
      <c r="F25" s="88"/>
      <c r="G25" s="352"/>
      <c r="H25" s="352"/>
      <c r="I25" s="88"/>
      <c r="J25" s="351"/>
      <c r="K25" s="351"/>
      <c r="L25" s="351"/>
      <c r="M25" s="351"/>
      <c r="N25" s="351"/>
      <c r="O25" s="351"/>
      <c r="P25" s="89"/>
    </row>
    <row r="26" spans="5:16" ht="13.5" thickBot="1">
      <c r="E26" s="87"/>
      <c r="F26" s="94" t="s">
        <v>75</v>
      </c>
      <c r="G26" s="95" t="s">
        <v>76</v>
      </c>
      <c r="H26" s="96"/>
      <c r="I26" s="97">
        <v>0.6</v>
      </c>
      <c r="J26" s="98" t="s">
        <v>72</v>
      </c>
      <c r="K26" s="99"/>
      <c r="L26" s="100">
        <v>0.0028</v>
      </c>
      <c r="M26" s="100">
        <v>0.0049</v>
      </c>
      <c r="N26" s="100">
        <v>0.0075</v>
      </c>
      <c r="O26" s="92"/>
      <c r="P26" s="89"/>
    </row>
    <row r="27" spans="5:16" ht="13.5" thickBot="1">
      <c r="E27" s="87"/>
      <c r="F27" s="88"/>
      <c r="G27" s="352"/>
      <c r="H27" s="352"/>
      <c r="I27" s="88"/>
      <c r="J27" s="351"/>
      <c r="K27" s="351"/>
      <c r="L27" s="351"/>
      <c r="M27" s="351"/>
      <c r="N27" s="351"/>
      <c r="O27" s="351"/>
      <c r="P27" s="89"/>
    </row>
    <row r="28" spans="5:16" ht="13.5" thickBot="1">
      <c r="E28" s="87"/>
      <c r="F28" s="94" t="s">
        <v>77</v>
      </c>
      <c r="G28" s="95" t="s">
        <v>78</v>
      </c>
      <c r="H28" s="96"/>
      <c r="I28" s="97">
        <v>1.5</v>
      </c>
      <c r="J28" s="98" t="s">
        <v>72</v>
      </c>
      <c r="K28" s="99"/>
      <c r="L28" s="100">
        <v>0.01</v>
      </c>
      <c r="M28" s="100">
        <v>0.0139</v>
      </c>
      <c r="N28" s="100">
        <v>0.0174</v>
      </c>
      <c r="O28" s="92"/>
      <c r="P28" s="89"/>
    </row>
    <row r="29" spans="5:16" ht="13.5" thickBot="1">
      <c r="E29" s="87"/>
      <c r="F29" s="88"/>
      <c r="G29" s="352"/>
      <c r="H29" s="352"/>
      <c r="I29" s="88"/>
      <c r="J29" s="351"/>
      <c r="K29" s="351"/>
      <c r="L29" s="351"/>
      <c r="M29" s="351"/>
      <c r="N29" s="351"/>
      <c r="O29" s="351"/>
      <c r="P29" s="89"/>
    </row>
    <row r="30" spans="5:16" ht="12.75">
      <c r="E30" s="87"/>
      <c r="F30" s="88"/>
      <c r="G30" s="101" t="s">
        <v>79</v>
      </c>
      <c r="H30" s="102"/>
      <c r="I30" s="103">
        <v>2</v>
      </c>
      <c r="J30" s="104" t="s">
        <v>72</v>
      </c>
      <c r="K30" s="353"/>
      <c r="L30" s="351"/>
      <c r="M30" s="351"/>
      <c r="N30" s="351"/>
      <c r="O30" s="351"/>
      <c r="P30" s="89"/>
    </row>
    <row r="31" spans="5:16" ht="12.75">
      <c r="E31" s="87"/>
      <c r="F31" s="94" t="s">
        <v>80</v>
      </c>
      <c r="G31" s="105" t="s">
        <v>81</v>
      </c>
      <c r="H31" s="88"/>
      <c r="I31" s="106">
        <v>0.65</v>
      </c>
      <c r="J31" s="89" t="s">
        <v>72</v>
      </c>
      <c r="K31" s="353"/>
      <c r="L31" s="351"/>
      <c r="M31" s="351"/>
      <c r="N31" s="351"/>
      <c r="O31" s="351"/>
      <c r="P31" s="89"/>
    </row>
    <row r="32" spans="5:16" ht="12.75">
      <c r="E32" s="87"/>
      <c r="F32" s="88"/>
      <c r="G32" s="105" t="s">
        <v>82</v>
      </c>
      <c r="H32" s="88"/>
      <c r="I32" s="106">
        <v>3</v>
      </c>
      <c r="J32" s="89" t="s">
        <v>72</v>
      </c>
      <c r="K32" s="353"/>
      <c r="L32" s="351"/>
      <c r="M32" s="351"/>
      <c r="N32" s="351"/>
      <c r="O32" s="351"/>
      <c r="P32" s="89"/>
    </row>
    <row r="33" spans="5:16" ht="13.5" thickBot="1">
      <c r="E33" s="87"/>
      <c r="F33" s="88"/>
      <c r="G33" s="105" t="s">
        <v>83</v>
      </c>
      <c r="H33" s="88"/>
      <c r="I33" s="106">
        <v>0</v>
      </c>
      <c r="J33" s="89" t="s">
        <v>72</v>
      </c>
      <c r="K33" s="353"/>
      <c r="L33" s="351"/>
      <c r="M33" s="351"/>
      <c r="N33" s="351"/>
      <c r="O33" s="351"/>
      <c r="P33" s="89"/>
    </row>
    <row r="34" spans="5:16" ht="13.5" thickBot="1">
      <c r="E34" s="87"/>
      <c r="F34" s="88"/>
      <c r="G34" s="107" t="s">
        <v>84</v>
      </c>
      <c r="H34" s="108"/>
      <c r="I34" s="97">
        <f>SUM(I30:I33)</f>
        <v>5.65</v>
      </c>
      <c r="J34" s="98" t="s">
        <v>72</v>
      </c>
      <c r="K34" s="353"/>
      <c r="L34" s="351"/>
      <c r="M34" s="351"/>
      <c r="N34" s="351"/>
      <c r="O34" s="351"/>
      <c r="P34" s="89"/>
    </row>
    <row r="35" spans="5:16" ht="13.5" thickBot="1">
      <c r="E35" s="87"/>
      <c r="F35" s="88"/>
      <c r="G35" s="352"/>
      <c r="H35" s="352"/>
      <c r="I35" s="88"/>
      <c r="J35" s="351"/>
      <c r="K35" s="351"/>
      <c r="L35" s="351"/>
      <c r="M35" s="351"/>
      <c r="N35" s="351"/>
      <c r="O35" s="351"/>
      <c r="P35" s="89"/>
    </row>
    <row r="36" spans="5:16" ht="13.5" thickBot="1">
      <c r="E36" s="87"/>
      <c r="F36" s="94" t="s">
        <v>85</v>
      </c>
      <c r="G36" s="95" t="s">
        <v>86</v>
      </c>
      <c r="H36" s="96"/>
      <c r="I36" s="97">
        <v>9</v>
      </c>
      <c r="J36" s="98" t="s">
        <v>72</v>
      </c>
      <c r="K36" s="99"/>
      <c r="L36" s="100">
        <v>0.0674</v>
      </c>
      <c r="M36" s="100">
        <v>0.0804</v>
      </c>
      <c r="N36" s="100">
        <v>0.094</v>
      </c>
      <c r="O36" s="92"/>
      <c r="P36" s="89"/>
    </row>
    <row r="37" spans="5:16" ht="12.75">
      <c r="E37" s="87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89"/>
    </row>
    <row r="38" spans="5:16" ht="12.75">
      <c r="E38" s="87"/>
      <c r="F38" s="351"/>
      <c r="G38" s="351"/>
      <c r="H38" s="88"/>
      <c r="I38" s="351"/>
      <c r="J38" s="351"/>
      <c r="K38" s="351"/>
      <c r="L38" s="351"/>
      <c r="M38" s="351"/>
      <c r="N38" s="351"/>
      <c r="O38" s="351"/>
      <c r="P38" s="89"/>
    </row>
    <row r="39" spans="5:16" ht="13.5" thickBot="1">
      <c r="E39" s="87"/>
      <c r="F39" s="355" t="s">
        <v>87</v>
      </c>
      <c r="G39" s="355"/>
      <c r="H39" s="351"/>
      <c r="I39" s="351"/>
      <c r="J39" s="351"/>
      <c r="K39" s="351"/>
      <c r="L39" s="351"/>
      <c r="M39" s="351"/>
      <c r="N39" s="351"/>
      <c r="O39" s="351"/>
      <c r="P39" s="89"/>
    </row>
    <row r="40" spans="5:16" ht="12.75">
      <c r="E40" s="87"/>
      <c r="F40" s="109"/>
      <c r="G40" s="110"/>
      <c r="H40" s="110"/>
      <c r="I40" s="110"/>
      <c r="J40" s="110"/>
      <c r="K40" s="110"/>
      <c r="L40" s="110"/>
      <c r="M40" s="104"/>
      <c r="N40" s="353"/>
      <c r="O40" s="351"/>
      <c r="P40" s="89"/>
    </row>
    <row r="41" spans="5:16" ht="18.75">
      <c r="E41" s="87"/>
      <c r="F41" s="111" t="s">
        <v>88</v>
      </c>
      <c r="G41" s="112" t="s">
        <v>89</v>
      </c>
      <c r="H41" s="113" t="s">
        <v>90</v>
      </c>
      <c r="I41" s="114">
        <v>1</v>
      </c>
      <c r="J41" s="88"/>
      <c r="K41" s="94" t="s">
        <v>91</v>
      </c>
      <c r="L41" s="114">
        <v>100</v>
      </c>
      <c r="M41" s="89"/>
      <c r="N41" s="353"/>
      <c r="O41" s="351"/>
      <c r="P41" s="89"/>
    </row>
    <row r="42" spans="5:16" ht="12.75">
      <c r="E42" s="87"/>
      <c r="F42" s="87"/>
      <c r="G42" s="114" t="s">
        <v>92</v>
      </c>
      <c r="H42" s="88"/>
      <c r="I42" s="351"/>
      <c r="J42" s="351"/>
      <c r="K42" s="351"/>
      <c r="L42" s="351"/>
      <c r="M42" s="89"/>
      <c r="N42" s="353"/>
      <c r="O42" s="351"/>
      <c r="P42" s="89"/>
    </row>
    <row r="43" spans="5:16" ht="13.5" thickBot="1">
      <c r="E43" s="87"/>
      <c r="F43" s="115"/>
      <c r="G43" s="116"/>
      <c r="H43" s="116"/>
      <c r="I43" s="116"/>
      <c r="J43" s="116"/>
      <c r="K43" s="116"/>
      <c r="L43" s="116"/>
      <c r="M43" s="117"/>
      <c r="N43" s="353"/>
      <c r="O43" s="351"/>
      <c r="P43" s="89"/>
    </row>
    <row r="44" spans="5:16" ht="12.75">
      <c r="E44" s="87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89"/>
    </row>
    <row r="45" spans="5:16" ht="12.75">
      <c r="E45" s="87"/>
      <c r="F45" s="354" t="s">
        <v>93</v>
      </c>
      <c r="G45" s="354"/>
      <c r="H45" s="351"/>
      <c r="I45" s="351"/>
      <c r="J45" s="351"/>
      <c r="K45" s="351"/>
      <c r="L45" s="351"/>
      <c r="M45" s="351"/>
      <c r="N45" s="351"/>
      <c r="O45" s="351"/>
      <c r="P45" s="89"/>
    </row>
    <row r="46" spans="5:16" ht="12.75">
      <c r="E46" s="87"/>
      <c r="F46" s="92"/>
      <c r="G46" s="351"/>
      <c r="H46" s="351"/>
      <c r="I46" s="351"/>
      <c r="J46" s="92"/>
      <c r="K46" s="351"/>
      <c r="L46" s="351"/>
      <c r="M46" s="351"/>
      <c r="N46" s="351"/>
      <c r="O46" s="351"/>
      <c r="P46" s="89"/>
    </row>
    <row r="47" spans="5:16" ht="18.75">
      <c r="E47" s="87"/>
      <c r="F47" s="91" t="s">
        <v>94</v>
      </c>
      <c r="G47" s="118">
        <f>(1+(I22/100)+(I26/100)+(I28/100))*(1+(I24/100))*(1+(I36/100))</f>
        <v>1.179414117</v>
      </c>
      <c r="H47" s="113" t="s">
        <v>90</v>
      </c>
      <c r="I47" s="114">
        <v>1</v>
      </c>
      <c r="J47" s="88"/>
      <c r="K47" s="94" t="s">
        <v>91</v>
      </c>
      <c r="L47" s="114">
        <v>100</v>
      </c>
      <c r="M47" s="94" t="s">
        <v>95</v>
      </c>
      <c r="N47" s="119">
        <f>((G47/G48)-I47)*100</f>
        <v>25.004145945945954</v>
      </c>
      <c r="O47" s="91" t="s">
        <v>72</v>
      </c>
      <c r="P47" s="89"/>
    </row>
    <row r="48" spans="5:16" ht="12.75">
      <c r="E48" s="87"/>
      <c r="F48" s="88"/>
      <c r="G48" s="114">
        <f>(1-(I34/100))</f>
        <v>0.9435</v>
      </c>
      <c r="H48" s="88"/>
      <c r="I48" s="351"/>
      <c r="J48" s="351"/>
      <c r="K48" s="351"/>
      <c r="L48" s="351"/>
      <c r="M48" s="351"/>
      <c r="N48" s="351"/>
      <c r="O48" s="351"/>
      <c r="P48" s="89"/>
    </row>
    <row r="49" spans="5:16" ht="12.75">
      <c r="E49" s="87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89"/>
    </row>
    <row r="50" spans="5:16" ht="12.75">
      <c r="E50" s="87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89"/>
    </row>
    <row r="51" spans="5:16" ht="15.75">
      <c r="E51" s="87"/>
      <c r="F51" s="88"/>
      <c r="G51" s="120" t="s">
        <v>96</v>
      </c>
      <c r="H51" s="88"/>
      <c r="I51" s="121">
        <f>N47</f>
        <v>25.004145945945954</v>
      </c>
      <c r="J51" s="359" t="s">
        <v>72</v>
      </c>
      <c r="K51" s="359"/>
      <c r="L51" s="88"/>
      <c r="M51" s="351"/>
      <c r="N51" s="351"/>
      <c r="O51" s="351"/>
      <c r="P51" s="89"/>
    </row>
    <row r="52" spans="5:16" ht="12.75">
      <c r="E52" s="87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89"/>
    </row>
    <row r="53" spans="5:16" ht="12.75">
      <c r="E53" s="87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89"/>
    </row>
    <row r="54" spans="5:16" ht="12.75">
      <c r="E54" s="87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89"/>
    </row>
    <row r="55" spans="5:16" ht="12.75">
      <c r="E55" s="87"/>
      <c r="F55" s="356" t="s">
        <v>97</v>
      </c>
      <c r="G55" s="356"/>
      <c r="H55" s="356"/>
      <c r="I55" s="356"/>
      <c r="J55" s="356"/>
      <c r="K55" s="356"/>
      <c r="L55" s="356"/>
      <c r="M55" s="356"/>
      <c r="N55" s="356"/>
      <c r="O55" s="88"/>
      <c r="P55" s="89"/>
    </row>
    <row r="56" spans="5:16" ht="13.5" thickBot="1"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7"/>
    </row>
  </sheetData>
  <sheetProtection/>
  <mergeCells count="45">
    <mergeCell ref="M51:O51"/>
    <mergeCell ref="F52:O52"/>
    <mergeCell ref="G46:I46"/>
    <mergeCell ref="K46:O46"/>
    <mergeCell ref="F53:O53"/>
    <mergeCell ref="F54:O54"/>
    <mergeCell ref="F55:N55"/>
    <mergeCell ref="F16:O17"/>
    <mergeCell ref="I48:O48"/>
    <mergeCell ref="F49:O49"/>
    <mergeCell ref="F50:O50"/>
    <mergeCell ref="J51:K51"/>
    <mergeCell ref="N41:O41"/>
    <mergeCell ref="I42:L42"/>
    <mergeCell ref="N42:O42"/>
    <mergeCell ref="N43:O43"/>
    <mergeCell ref="F44:O44"/>
    <mergeCell ref="F45:G45"/>
    <mergeCell ref="H45:O45"/>
    <mergeCell ref="F37:O37"/>
    <mergeCell ref="F38:G38"/>
    <mergeCell ref="I38:O38"/>
    <mergeCell ref="F39:G39"/>
    <mergeCell ref="H39:O39"/>
    <mergeCell ref="N40:O40"/>
    <mergeCell ref="K30:O30"/>
    <mergeCell ref="K31:O31"/>
    <mergeCell ref="K32:O32"/>
    <mergeCell ref="K33:O33"/>
    <mergeCell ref="K34:O34"/>
    <mergeCell ref="G35:H35"/>
    <mergeCell ref="J35:O35"/>
    <mergeCell ref="G25:H25"/>
    <mergeCell ref="J25:O25"/>
    <mergeCell ref="G27:H27"/>
    <mergeCell ref="J27:O27"/>
    <mergeCell ref="G29:H29"/>
    <mergeCell ref="J29:O29"/>
    <mergeCell ref="E8:P14"/>
    <mergeCell ref="E15:P15"/>
    <mergeCell ref="G18:N18"/>
    <mergeCell ref="F19:O19"/>
    <mergeCell ref="H20:O20"/>
    <mergeCell ref="G23:H23"/>
    <mergeCell ref="J23:O2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app01</dc:creator>
  <cp:keywords/>
  <dc:description/>
  <cp:lastModifiedBy>licitacao003</cp:lastModifiedBy>
  <cp:lastPrinted>2023-11-08T18:08:56Z</cp:lastPrinted>
  <dcterms:created xsi:type="dcterms:W3CDTF">2015-01-30T12:54:22Z</dcterms:created>
  <dcterms:modified xsi:type="dcterms:W3CDTF">2023-12-07T13:25:24Z</dcterms:modified>
  <cp:category/>
  <cp:version/>
  <cp:contentType/>
  <cp:contentStatus/>
</cp:coreProperties>
</file>